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drawings/drawing1.xml" ContentType="application/vnd.openxmlformats-officedocument.drawing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 defaultThemeVersion="124226"/>
  <bookViews>
    <workbookView xWindow="-105" yWindow="45" windowWidth="12240" windowHeight="7770" tabRatio="861"/>
  </bookViews>
  <sheets>
    <sheet name="Cover Sheet" sheetId="26" r:id="rId1"/>
    <sheet name="Plot (1)" sheetId="1" r:id="rId2"/>
    <sheet name="Plot (2)" sheetId="4" r:id="rId3"/>
    <sheet name="Plot (3)" sheetId="5" r:id="rId4"/>
    <sheet name="Plot (4)" sheetId="6" r:id="rId5"/>
    <sheet name="Plot (5)" sheetId="7" r:id="rId6"/>
    <sheet name="Plot (6)" sheetId="8" r:id="rId7"/>
    <sheet name="Plot (7)" sheetId="9" r:id="rId8"/>
    <sheet name="Plot (8)" sheetId="10" r:id="rId9"/>
    <sheet name="Plot (9)" sheetId="11" r:id="rId10"/>
    <sheet name="Plot (10)" sheetId="12" r:id="rId11"/>
    <sheet name="SDM Polygon Summary" sheetId="29" r:id="rId12"/>
    <sheet name="Forest Health Agents" sheetId="30" r:id="rId13"/>
    <sheet name="Density &amp; Site Index" sheetId="15" r:id="rId14"/>
    <sheet name="Inventory Label" sheetId="28" r:id="rId15"/>
    <sheet name="LCL Calculator" sheetId="22" r:id="rId16"/>
    <sheet name="BA and Volume Calculator" sheetId="21" r:id="rId17"/>
    <sheet name="Validation Lists" sheetId="16" r:id="rId18"/>
  </sheets>
  <externalReferences>
    <externalReference r:id="rId19"/>
  </externalReferences>
  <definedNames>
    <definedName name="_xlnm._FilterDatabase" localSheetId="16" hidden="1">'BA and Volume Calculator'!$A$1:$H$270</definedName>
    <definedName name="_xlnm._FilterDatabase" localSheetId="17" hidden="1">'Validation Lists'!$C$1:$C$32</definedName>
    <definedName name="BEC">'Validation Lists'!$E$2:$E$230</definedName>
    <definedName name="Day">'Validation Lists'!$B$17:$B$47</definedName>
    <definedName name="declared_etc">#REF!</definedName>
    <definedName name="District">'Validation Lists'!$C$2:$C$30</definedName>
    <definedName name="FHFCode">'Validation Lists'!$J$2:$J$271</definedName>
    <definedName name="FHFNames">'Validation Lists'!#REF!</definedName>
    <definedName name="MapSheet">'Validation Lists'!$I$2:$I$89</definedName>
    <definedName name="MITD">'Validation Lists'!$A$53:$A$59</definedName>
    <definedName name="Month">'Validation Lists'!$B$2:$B$13</definedName>
    <definedName name="Part3">#REF!</definedName>
    <definedName name="PEST">#REF!</definedName>
    <definedName name="_xlnm.Print_Area" localSheetId="0">'Cover Sheet'!$A$1:$T$43</definedName>
    <definedName name="_xlnm.Print_Area" localSheetId="1">'Plot (1)'!$A$1:$AF$44</definedName>
    <definedName name="_xlnm.Print_Area" localSheetId="10">'Plot (10)'!$A$1:$AF$44</definedName>
    <definedName name="_xlnm.Print_Area" localSheetId="2">'Plot (2)'!$A$1:$AF$44</definedName>
    <definedName name="_xlnm.Print_Area" localSheetId="3">'Plot (3)'!$A$1:$AF$44</definedName>
    <definedName name="_xlnm.Print_Area" localSheetId="4">'Plot (4)'!$A$1:$AF$44</definedName>
    <definedName name="_xlnm.Print_Area" localSheetId="5">'Plot (5)'!$A$1:$AF$44</definedName>
    <definedName name="_xlnm.Print_Area" localSheetId="6">'Plot (6)'!$A$1:$AF$44</definedName>
    <definedName name="_xlnm.Print_Area" localSheetId="7">'Plot (7)'!$A$1:$AF$44</definedName>
    <definedName name="_xlnm.Print_Area" localSheetId="8">'Plot (8)'!$A$1:$AF$44</definedName>
    <definedName name="_xlnm.Print_Area" localSheetId="9">'Plot (9)'!$A$1:$AF$44</definedName>
    <definedName name="SilvTrmts">'Validation Lists'!$H$10:$H$26</definedName>
    <definedName name="Species">'[1]Validation Lists'!#REF!</definedName>
    <definedName name="TreeSpecies">'Validation Lists'!$F$2:$F$46</definedName>
    <definedName name="Trmts">'Validation Lists'!$L$2:$L$179</definedName>
    <definedName name="TSA">'Validation Lists'!$D$2:$D$38</definedName>
    <definedName name="UTM">'Validation Lists'!$H$2:$H$6</definedName>
    <definedName name="Year">'Validation Lists'!$A$25:$A$46</definedName>
    <definedName name="Year1">'Validation Lists'!$A$3:$A$46</definedName>
  </definedNames>
  <calcPr calcId="125725"/>
  <pivotCaches>
    <pivotCache cacheId="0" r:id="rId20"/>
    <pivotCache cacheId="1" r:id="rId21"/>
  </pivotCaches>
</workbook>
</file>

<file path=xl/calcChain.xml><?xml version="1.0" encoding="utf-8"?>
<calcChain xmlns="http://schemas.openxmlformats.org/spreadsheetml/2006/main">
  <c r="H2" i="29"/>
  <c r="F2"/>
  <c r="L16" i="15" l="1"/>
  <c r="L15"/>
  <c r="L14"/>
  <c r="L13"/>
  <c r="L12"/>
  <c r="L11"/>
  <c r="L10"/>
  <c r="L9"/>
  <c r="L8"/>
  <c r="L7"/>
  <c r="K16"/>
  <c r="K15"/>
  <c r="K14"/>
  <c r="K13"/>
  <c r="K12"/>
  <c r="K11"/>
  <c r="K10"/>
  <c r="K9"/>
  <c r="K8"/>
  <c r="K7"/>
  <c r="J16"/>
  <c r="J15"/>
  <c r="J14"/>
  <c r="J13"/>
  <c r="J12"/>
  <c r="J11"/>
  <c r="J10"/>
  <c r="J9"/>
  <c r="J8"/>
  <c r="J7"/>
  <c r="I16"/>
  <c r="I15"/>
  <c r="I14"/>
  <c r="I13"/>
  <c r="I12"/>
  <c r="I11"/>
  <c r="I10"/>
  <c r="I9"/>
  <c r="I8"/>
  <c r="I7"/>
  <c r="AF111" i="30"/>
  <c r="AF110"/>
  <c r="AF109"/>
  <c r="AF108"/>
  <c r="AF107"/>
  <c r="AF106"/>
  <c r="AF105"/>
  <c r="AF104"/>
  <c r="AF103"/>
  <c r="AF102"/>
  <c r="AE111"/>
  <c r="AE110"/>
  <c r="AE109"/>
  <c r="AE108"/>
  <c r="AE107"/>
  <c r="AE106"/>
  <c r="AE105"/>
  <c r="AE104"/>
  <c r="AE103"/>
  <c r="AE102"/>
  <c r="AD111"/>
  <c r="AD110"/>
  <c r="AD109"/>
  <c r="AD108"/>
  <c r="AD107"/>
  <c r="AD106"/>
  <c r="AD105"/>
  <c r="AD104"/>
  <c r="AD103"/>
  <c r="AD102"/>
  <c r="AC111"/>
  <c r="AC110"/>
  <c r="AC109"/>
  <c r="AC108"/>
  <c r="AC107"/>
  <c r="AC106"/>
  <c r="AC105"/>
  <c r="AC104"/>
  <c r="AC103"/>
  <c r="AC102"/>
  <c r="AB111"/>
  <c r="AB110"/>
  <c r="AB109"/>
  <c r="AB108"/>
  <c r="AB107"/>
  <c r="AB106"/>
  <c r="AB105"/>
  <c r="AB104"/>
  <c r="AB103"/>
  <c r="AB102"/>
  <c r="AA111"/>
  <c r="AA110"/>
  <c r="AA109"/>
  <c r="AA108"/>
  <c r="AA107"/>
  <c r="AA106"/>
  <c r="AA105"/>
  <c r="AA104"/>
  <c r="AA103"/>
  <c r="AA102"/>
  <c r="AF100"/>
  <c r="AF99"/>
  <c r="AF98"/>
  <c r="AF97"/>
  <c r="AF96"/>
  <c r="AF95"/>
  <c r="AF94"/>
  <c r="AF93"/>
  <c r="AF92"/>
  <c r="AF91"/>
  <c r="AE100"/>
  <c r="AE99"/>
  <c r="AE98"/>
  <c r="AE97"/>
  <c r="AE96"/>
  <c r="AE95"/>
  <c r="AE94"/>
  <c r="AE93"/>
  <c r="AE92"/>
  <c r="AE91"/>
  <c r="AD100"/>
  <c r="AD99"/>
  <c r="AD98"/>
  <c r="AD97"/>
  <c r="AD96"/>
  <c r="AD95"/>
  <c r="AD94"/>
  <c r="AD93"/>
  <c r="AD92"/>
  <c r="AD91"/>
  <c r="AC100"/>
  <c r="AC99"/>
  <c r="AC98"/>
  <c r="AC97"/>
  <c r="AC96"/>
  <c r="AC95"/>
  <c r="AC94"/>
  <c r="AC93"/>
  <c r="AC92"/>
  <c r="AC91"/>
  <c r="AB100"/>
  <c r="AB99"/>
  <c r="AB98"/>
  <c r="AB97"/>
  <c r="AB96"/>
  <c r="AB95"/>
  <c r="AB94"/>
  <c r="AB93"/>
  <c r="AB92"/>
  <c r="AB91"/>
  <c r="AA100"/>
  <c r="AA99"/>
  <c r="AA98"/>
  <c r="AA97"/>
  <c r="AA96"/>
  <c r="AA95"/>
  <c r="AA94"/>
  <c r="AA93"/>
  <c r="AA92"/>
  <c r="AA91"/>
  <c r="AA101"/>
  <c r="AA90"/>
  <c r="S10" i="12"/>
  <c r="R10"/>
  <c r="S10" i="11"/>
  <c r="R10"/>
  <c r="AF89" i="30"/>
  <c r="AF88"/>
  <c r="AF87"/>
  <c r="AF86"/>
  <c r="AF85"/>
  <c r="AF84"/>
  <c r="AF83"/>
  <c r="AF82"/>
  <c r="AF81"/>
  <c r="AF80"/>
  <c r="AE89"/>
  <c r="AE88"/>
  <c r="AE87"/>
  <c r="AE86"/>
  <c r="AE85"/>
  <c r="AE84"/>
  <c r="AE83"/>
  <c r="AE82"/>
  <c r="AE81"/>
  <c r="AE80"/>
  <c r="AD89"/>
  <c r="AD88"/>
  <c r="AD87"/>
  <c r="AD86"/>
  <c r="AD85"/>
  <c r="AD84"/>
  <c r="AD83"/>
  <c r="AD82"/>
  <c r="AD81"/>
  <c r="AD80"/>
  <c r="AC89"/>
  <c r="AC88"/>
  <c r="AC87"/>
  <c r="AC86"/>
  <c r="AC85"/>
  <c r="AC84"/>
  <c r="AC83"/>
  <c r="AC82"/>
  <c r="AC81"/>
  <c r="AC80"/>
  <c r="AB89"/>
  <c r="AB88"/>
  <c r="AB87"/>
  <c r="AB86"/>
  <c r="AB85"/>
  <c r="AB84"/>
  <c r="AB83"/>
  <c r="AB82"/>
  <c r="AB81"/>
  <c r="AB80"/>
  <c r="AA89"/>
  <c r="AA88"/>
  <c r="AA87"/>
  <c r="AA86"/>
  <c r="AA85"/>
  <c r="AA84"/>
  <c r="AA83"/>
  <c r="AA82"/>
  <c r="AA81"/>
  <c r="AA80"/>
  <c r="AA79"/>
  <c r="S10" i="10"/>
  <c r="R10"/>
  <c r="AF78" i="30"/>
  <c r="AF77"/>
  <c r="AF76"/>
  <c r="AF75"/>
  <c r="AF74"/>
  <c r="AF73"/>
  <c r="AF72"/>
  <c r="AF71"/>
  <c r="AF70"/>
  <c r="AF69"/>
  <c r="AE78"/>
  <c r="AE77"/>
  <c r="AE76"/>
  <c r="AE75"/>
  <c r="AE74"/>
  <c r="AE73"/>
  <c r="AE72"/>
  <c r="AE71"/>
  <c r="AE70"/>
  <c r="AE69"/>
  <c r="AD78"/>
  <c r="AD77"/>
  <c r="AD76"/>
  <c r="AD75"/>
  <c r="AD74"/>
  <c r="AD73"/>
  <c r="AD72"/>
  <c r="AD71"/>
  <c r="AD70"/>
  <c r="AD69"/>
  <c r="AC78"/>
  <c r="AC77"/>
  <c r="AC76"/>
  <c r="AC75"/>
  <c r="AC74"/>
  <c r="AC73"/>
  <c r="AC72"/>
  <c r="AC71"/>
  <c r="AC70"/>
  <c r="AC69"/>
  <c r="AB78"/>
  <c r="AB77"/>
  <c r="AB76"/>
  <c r="AB75"/>
  <c r="AB74"/>
  <c r="AB73"/>
  <c r="AB72"/>
  <c r="AB71"/>
  <c r="AB70"/>
  <c r="AB69"/>
  <c r="AA78"/>
  <c r="AA77"/>
  <c r="AA76"/>
  <c r="AA75"/>
  <c r="AA74"/>
  <c r="AA73"/>
  <c r="AA72"/>
  <c r="AA71"/>
  <c r="AA70"/>
  <c r="AA69"/>
  <c r="AA68"/>
  <c r="S10" i="9"/>
  <c r="R10"/>
  <c r="AF67" i="30"/>
  <c r="AF66"/>
  <c r="AF65"/>
  <c r="AF64"/>
  <c r="AF63"/>
  <c r="AF62"/>
  <c r="AF61"/>
  <c r="AF60"/>
  <c r="AF59"/>
  <c r="AF58"/>
  <c r="AE67"/>
  <c r="AE66"/>
  <c r="AE65"/>
  <c r="AE64"/>
  <c r="AE63"/>
  <c r="AE62"/>
  <c r="AE61"/>
  <c r="AE60"/>
  <c r="AE59"/>
  <c r="AE58"/>
  <c r="AD67"/>
  <c r="AD66"/>
  <c r="AD65"/>
  <c r="AD64"/>
  <c r="AD63"/>
  <c r="AD62"/>
  <c r="AD61"/>
  <c r="AD60"/>
  <c r="AD59"/>
  <c r="AD58"/>
  <c r="AC67"/>
  <c r="AC66"/>
  <c r="AC65"/>
  <c r="AC64"/>
  <c r="AC63"/>
  <c r="AC62"/>
  <c r="AC61"/>
  <c r="AC60"/>
  <c r="AC59"/>
  <c r="AC58"/>
  <c r="AB67"/>
  <c r="AB66"/>
  <c r="AB65"/>
  <c r="AB64"/>
  <c r="AB63"/>
  <c r="AB62"/>
  <c r="AB61"/>
  <c r="AB60"/>
  <c r="AB59"/>
  <c r="AB58"/>
  <c r="AA67"/>
  <c r="AA66"/>
  <c r="AA65"/>
  <c r="AA64"/>
  <c r="AA63"/>
  <c r="AA62"/>
  <c r="AA61"/>
  <c r="AA60"/>
  <c r="AA59"/>
  <c r="AA58"/>
  <c r="AA57"/>
  <c r="S10" i="8"/>
  <c r="R10"/>
  <c r="AF56" i="30" l="1"/>
  <c r="AF55"/>
  <c r="AF54"/>
  <c r="AF53"/>
  <c r="AF52"/>
  <c r="AF51"/>
  <c r="AF50"/>
  <c r="AF49"/>
  <c r="AF48"/>
  <c r="AF47"/>
  <c r="AE56"/>
  <c r="AE55"/>
  <c r="AE54"/>
  <c r="AE53"/>
  <c r="AE52"/>
  <c r="AE51"/>
  <c r="AE50"/>
  <c r="AE49"/>
  <c r="AE48"/>
  <c r="AE47"/>
  <c r="AD56"/>
  <c r="AD55"/>
  <c r="AD54"/>
  <c r="AD53"/>
  <c r="AD52"/>
  <c r="AD51"/>
  <c r="AD50"/>
  <c r="AD49"/>
  <c r="AD48"/>
  <c r="AD47"/>
  <c r="AC56"/>
  <c r="AC55"/>
  <c r="AC54"/>
  <c r="AC53"/>
  <c r="AC52"/>
  <c r="AC51"/>
  <c r="AC50"/>
  <c r="AC49"/>
  <c r="AC48"/>
  <c r="AC47"/>
  <c r="AB56"/>
  <c r="AB55"/>
  <c r="AB54"/>
  <c r="AB53"/>
  <c r="AB52"/>
  <c r="AB51"/>
  <c r="AB50"/>
  <c r="AB49"/>
  <c r="AB48"/>
  <c r="AB47"/>
  <c r="AA56"/>
  <c r="AA55"/>
  <c r="AA54"/>
  <c r="AA53"/>
  <c r="AA52"/>
  <c r="AA51"/>
  <c r="AA50"/>
  <c r="AA49"/>
  <c r="AA48"/>
  <c r="AA47"/>
  <c r="AA46"/>
  <c r="S10" i="7"/>
  <c r="R10"/>
  <c r="AF45" i="30"/>
  <c r="AF44"/>
  <c r="AF43"/>
  <c r="AF42"/>
  <c r="AF41"/>
  <c r="AF40"/>
  <c r="AF39"/>
  <c r="AF38"/>
  <c r="AF37"/>
  <c r="AF36"/>
  <c r="AE45"/>
  <c r="AE44"/>
  <c r="AE43"/>
  <c r="AE42"/>
  <c r="AE41"/>
  <c r="AE40"/>
  <c r="AE39"/>
  <c r="AE38"/>
  <c r="AE37"/>
  <c r="AE36"/>
  <c r="AD45"/>
  <c r="AD44"/>
  <c r="AD43"/>
  <c r="AD42"/>
  <c r="AD41"/>
  <c r="AD40"/>
  <c r="AD39"/>
  <c r="AD38"/>
  <c r="AD37"/>
  <c r="AD36"/>
  <c r="AC45"/>
  <c r="AC44"/>
  <c r="AC43"/>
  <c r="AC42"/>
  <c r="AC41"/>
  <c r="AC40"/>
  <c r="AC39"/>
  <c r="AC38"/>
  <c r="AC37"/>
  <c r="AC36"/>
  <c r="AB45"/>
  <c r="AB44"/>
  <c r="AB43"/>
  <c r="AB42"/>
  <c r="AB41"/>
  <c r="AB40"/>
  <c r="AB39"/>
  <c r="AB38"/>
  <c r="AB37"/>
  <c r="AB36"/>
  <c r="AA45"/>
  <c r="AA44"/>
  <c r="AA43"/>
  <c r="AA42"/>
  <c r="AA41"/>
  <c r="AA40"/>
  <c r="AA39"/>
  <c r="AA38"/>
  <c r="AA37"/>
  <c r="AA36"/>
  <c r="AA35"/>
  <c r="S10" i="6"/>
  <c r="R10"/>
  <c r="AF34" i="30"/>
  <c r="AF33"/>
  <c r="AF32"/>
  <c r="AF31"/>
  <c r="AF30"/>
  <c r="AF29"/>
  <c r="AF28"/>
  <c r="AF27"/>
  <c r="AF26"/>
  <c r="AF25"/>
  <c r="AE34"/>
  <c r="AE33"/>
  <c r="AE32"/>
  <c r="AE31"/>
  <c r="AE30"/>
  <c r="AE29"/>
  <c r="AE28"/>
  <c r="AE27"/>
  <c r="AE26"/>
  <c r="AE25"/>
  <c r="AD34"/>
  <c r="AD33"/>
  <c r="AD32"/>
  <c r="AD31"/>
  <c r="AD30"/>
  <c r="AD29"/>
  <c r="AD28"/>
  <c r="AD27"/>
  <c r="AD26"/>
  <c r="AD25"/>
  <c r="AC34"/>
  <c r="AC33"/>
  <c r="AC32"/>
  <c r="AC31"/>
  <c r="AC30"/>
  <c r="AC29"/>
  <c r="AC28"/>
  <c r="AC27"/>
  <c r="AC26"/>
  <c r="AC25"/>
  <c r="AA24"/>
  <c r="AB34"/>
  <c r="AB33"/>
  <c r="AB32"/>
  <c r="AB31"/>
  <c r="AB30"/>
  <c r="AB29"/>
  <c r="AB28"/>
  <c r="AB27"/>
  <c r="AB26"/>
  <c r="AB25"/>
  <c r="AA34"/>
  <c r="AA33"/>
  <c r="AA32"/>
  <c r="AA31"/>
  <c r="AA30"/>
  <c r="AA29"/>
  <c r="AA28"/>
  <c r="AA27"/>
  <c r="AA26"/>
  <c r="AA25"/>
  <c r="S10" i="5"/>
  <c r="R10"/>
  <c r="AF23" i="30"/>
  <c r="AF22"/>
  <c r="AF21"/>
  <c r="AF20"/>
  <c r="AF19"/>
  <c r="AF18"/>
  <c r="AF17"/>
  <c r="AF16"/>
  <c r="AF15"/>
  <c r="AF14"/>
  <c r="AE23"/>
  <c r="AE22"/>
  <c r="AE21"/>
  <c r="AE20"/>
  <c r="AE19"/>
  <c r="AE18"/>
  <c r="AE17"/>
  <c r="AE16"/>
  <c r="AE15"/>
  <c r="AE14"/>
  <c r="AD23"/>
  <c r="AD22"/>
  <c r="AD21"/>
  <c r="AD20"/>
  <c r="AD19"/>
  <c r="AD18"/>
  <c r="AD17"/>
  <c r="AD16"/>
  <c r="AD15"/>
  <c r="AD14"/>
  <c r="AC23"/>
  <c r="AC22"/>
  <c r="AC21"/>
  <c r="AC20"/>
  <c r="AC19"/>
  <c r="AC18"/>
  <c r="AC17"/>
  <c r="AC16"/>
  <c r="AC15"/>
  <c r="AC14"/>
  <c r="AB23"/>
  <c r="AB22"/>
  <c r="AB21"/>
  <c r="AB20"/>
  <c r="AB19"/>
  <c r="AB18"/>
  <c r="AB17"/>
  <c r="AB16"/>
  <c r="AB15"/>
  <c r="AA23"/>
  <c r="AA22"/>
  <c r="AA21"/>
  <c r="AA20"/>
  <c r="AA19"/>
  <c r="AA18"/>
  <c r="AA17"/>
  <c r="AA16"/>
  <c r="AA15"/>
  <c r="AB14"/>
  <c r="AA14"/>
  <c r="AA13"/>
  <c r="AO12" s="1"/>
  <c r="S10" i="4"/>
  <c r="R10"/>
  <c r="AF12" i="30"/>
  <c r="AF11"/>
  <c r="AF10"/>
  <c r="AF9"/>
  <c r="AF8"/>
  <c r="AF7"/>
  <c r="AF6"/>
  <c r="AF5"/>
  <c r="AF4"/>
  <c r="AE12"/>
  <c r="AE11"/>
  <c r="AE10"/>
  <c r="AE9"/>
  <c r="AE8"/>
  <c r="AE7"/>
  <c r="AE6"/>
  <c r="AE5"/>
  <c r="AE4"/>
  <c r="AD12"/>
  <c r="AD11"/>
  <c r="AD10"/>
  <c r="AD9"/>
  <c r="AD8"/>
  <c r="AD7"/>
  <c r="AD6"/>
  <c r="AD5"/>
  <c r="AD4"/>
  <c r="AC12"/>
  <c r="AC11"/>
  <c r="AC10"/>
  <c r="AC9"/>
  <c r="AC8"/>
  <c r="AC7"/>
  <c r="AC6"/>
  <c r="AC5"/>
  <c r="AC4"/>
  <c r="AB12"/>
  <c r="AB11"/>
  <c r="AB10"/>
  <c r="AB9"/>
  <c r="AB8"/>
  <c r="AB7"/>
  <c r="AB6"/>
  <c r="AB5"/>
  <c r="AB4"/>
  <c r="AA12"/>
  <c r="AA11"/>
  <c r="AA10"/>
  <c r="AA9"/>
  <c r="AA8"/>
  <c r="AA7"/>
  <c r="AA6"/>
  <c r="AA5"/>
  <c r="AA4"/>
  <c r="AF3"/>
  <c r="AE3"/>
  <c r="AD3"/>
  <c r="AC3"/>
  <c r="AB3"/>
  <c r="AA3"/>
  <c r="AA114" s="1"/>
  <c r="AG3"/>
  <c r="AA2"/>
  <c r="AO6" s="1"/>
  <c r="AP12" l="1"/>
  <c r="AF114"/>
  <c r="AE114"/>
  <c r="AD114"/>
  <c r="AC114"/>
  <c r="AB114"/>
  <c r="AS6"/>
  <c r="AP6"/>
  <c r="AU6"/>
  <c r="AT6"/>
  <c r="AR6"/>
  <c r="AQ6"/>
  <c r="C2" l="1"/>
  <c r="AO2" s="1"/>
  <c r="I2"/>
  <c r="AO3" s="1"/>
  <c r="O2"/>
  <c r="AO4" s="1"/>
  <c r="U2"/>
  <c r="AO5" s="1"/>
  <c r="AG2"/>
  <c r="AO7" s="1"/>
  <c r="B3"/>
  <c r="C3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H3"/>
  <c r="AI3"/>
  <c r="AJ3"/>
  <c r="AK3"/>
  <c r="AL3"/>
  <c r="B4"/>
  <c r="C4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Y4"/>
  <c r="Z4"/>
  <c r="AG4"/>
  <c r="AH4"/>
  <c r="AI4"/>
  <c r="AJ4"/>
  <c r="AK4"/>
  <c r="AL4"/>
  <c r="B5"/>
  <c r="C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G5"/>
  <c r="AH5"/>
  <c r="AI5"/>
  <c r="AJ5"/>
  <c r="AK5"/>
  <c r="AL5"/>
  <c r="B6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G6"/>
  <c r="AH6"/>
  <c r="AI6"/>
  <c r="AJ6"/>
  <c r="AK6"/>
  <c r="AL6"/>
  <c r="B7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G7"/>
  <c r="AH7"/>
  <c r="AI7"/>
  <c r="AJ7"/>
  <c r="AK7"/>
  <c r="AL7"/>
  <c r="B8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G8"/>
  <c r="AH8"/>
  <c r="AI8"/>
  <c r="AJ8"/>
  <c r="AK8"/>
  <c r="AL8"/>
  <c r="B9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G9"/>
  <c r="AH9"/>
  <c r="AI9"/>
  <c r="AJ9"/>
  <c r="AK9"/>
  <c r="AL9"/>
  <c r="B10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G10"/>
  <c r="AH10"/>
  <c r="AI10"/>
  <c r="AJ10"/>
  <c r="AK10"/>
  <c r="AL10"/>
  <c r="BF10"/>
  <c r="B11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G11"/>
  <c r="AH11"/>
  <c r="AI11"/>
  <c r="AJ11"/>
  <c r="AK11"/>
  <c r="AL11"/>
  <c r="BF11"/>
  <c r="B12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G12"/>
  <c r="AH12"/>
  <c r="AI12"/>
  <c r="AJ12"/>
  <c r="AK12"/>
  <c r="AL12"/>
  <c r="BF12"/>
  <c r="C13"/>
  <c r="AO8" s="1"/>
  <c r="I13"/>
  <c r="AO9" s="1"/>
  <c r="O13"/>
  <c r="AO10" s="1"/>
  <c r="U13"/>
  <c r="AG13"/>
  <c r="AO13" s="1"/>
  <c r="BF13"/>
  <c r="B14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G14"/>
  <c r="AH14"/>
  <c r="AI14"/>
  <c r="AJ14"/>
  <c r="AK14"/>
  <c r="AL14"/>
  <c r="BF14"/>
  <c r="B15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G15"/>
  <c r="AH15"/>
  <c r="AI15"/>
  <c r="AJ15"/>
  <c r="AK15"/>
  <c r="AL15"/>
  <c r="BF15"/>
  <c r="B16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G16"/>
  <c r="AH16"/>
  <c r="AI16"/>
  <c r="AJ16"/>
  <c r="AK16"/>
  <c r="AL16"/>
  <c r="BF16"/>
  <c r="B17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G17"/>
  <c r="AH17"/>
  <c r="AI17"/>
  <c r="AJ17"/>
  <c r="AK17"/>
  <c r="AL17"/>
  <c r="BF17"/>
  <c r="B18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G18"/>
  <c r="AH18"/>
  <c r="AI18"/>
  <c r="AJ18"/>
  <c r="AK18"/>
  <c r="AL18"/>
  <c r="BF18"/>
  <c r="B19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G19"/>
  <c r="AH19"/>
  <c r="AI19"/>
  <c r="AJ19"/>
  <c r="AK19"/>
  <c r="AL19"/>
  <c r="BF19"/>
  <c r="B20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G20"/>
  <c r="AH20"/>
  <c r="AI20"/>
  <c r="AJ20"/>
  <c r="AK20"/>
  <c r="AL20"/>
  <c r="BF20"/>
  <c r="B21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G21"/>
  <c r="AH21"/>
  <c r="AI21"/>
  <c r="AJ21"/>
  <c r="AK21"/>
  <c r="AL21"/>
  <c r="BF21"/>
  <c r="B22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G22"/>
  <c r="AH22"/>
  <c r="AI22"/>
  <c r="AJ22"/>
  <c r="AK22"/>
  <c r="AL22"/>
  <c r="BF22"/>
  <c r="B23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G23"/>
  <c r="AH23"/>
  <c r="AI23"/>
  <c r="AJ23"/>
  <c r="AK23"/>
  <c r="AL23"/>
  <c r="C24"/>
  <c r="AO14" s="1"/>
  <c r="I24"/>
  <c r="AO15" s="1"/>
  <c r="O24"/>
  <c r="AO16" s="1"/>
  <c r="U24"/>
  <c r="AG24"/>
  <c r="AO18" s="1"/>
  <c r="B25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G25"/>
  <c r="AH25"/>
  <c r="AI25"/>
  <c r="AJ25"/>
  <c r="AK25"/>
  <c r="AL25"/>
  <c r="B26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G26"/>
  <c r="AH26"/>
  <c r="AI26"/>
  <c r="AJ26"/>
  <c r="AK26"/>
  <c r="AL26"/>
  <c r="B27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G27"/>
  <c r="AH27"/>
  <c r="AI27"/>
  <c r="AJ27"/>
  <c r="AK27"/>
  <c r="AL27"/>
  <c r="B28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G28"/>
  <c r="AH28"/>
  <c r="AI28"/>
  <c r="AJ28"/>
  <c r="AK28"/>
  <c r="AL28"/>
  <c r="B29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G29"/>
  <c r="AH29"/>
  <c r="AI29"/>
  <c r="AJ29"/>
  <c r="AK29"/>
  <c r="AL29"/>
  <c r="B30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G30"/>
  <c r="AH30"/>
  <c r="AI30"/>
  <c r="AJ30"/>
  <c r="AK30"/>
  <c r="AL30"/>
  <c r="B31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G31"/>
  <c r="AH31"/>
  <c r="AI31"/>
  <c r="AJ31"/>
  <c r="AK31"/>
  <c r="AL31"/>
  <c r="B32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G32"/>
  <c r="AH32"/>
  <c r="AI32"/>
  <c r="AJ32"/>
  <c r="AK32"/>
  <c r="AL32"/>
  <c r="B33"/>
  <c r="C33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G33"/>
  <c r="AH33"/>
  <c r="AI33"/>
  <c r="AJ33"/>
  <c r="AK33"/>
  <c r="AL33"/>
  <c r="B34"/>
  <c r="C34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G34"/>
  <c r="AH34"/>
  <c r="AI34"/>
  <c r="AJ34"/>
  <c r="AK34"/>
  <c r="AL34"/>
  <c r="C35"/>
  <c r="AO19" s="1"/>
  <c r="I35"/>
  <c r="AO20" s="1"/>
  <c r="O35"/>
  <c r="AO21" s="1"/>
  <c r="U35"/>
  <c r="AO22" s="1"/>
  <c r="AG35"/>
  <c r="AO23" s="1"/>
  <c r="B36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G36"/>
  <c r="AH36"/>
  <c r="AI36"/>
  <c r="AJ36"/>
  <c r="AK36"/>
  <c r="AL36"/>
  <c r="B37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G37"/>
  <c r="AH37"/>
  <c r="AI37"/>
  <c r="AJ37"/>
  <c r="AK37"/>
  <c r="AL37"/>
  <c r="B38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G38"/>
  <c r="AH38"/>
  <c r="AI38"/>
  <c r="AJ38"/>
  <c r="AK38"/>
  <c r="AL38"/>
  <c r="B39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G39"/>
  <c r="AH39"/>
  <c r="AI39"/>
  <c r="AJ39"/>
  <c r="AK39"/>
  <c r="AL39"/>
  <c r="B40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G40"/>
  <c r="AH40"/>
  <c r="AI40"/>
  <c r="AJ40"/>
  <c r="AK40"/>
  <c r="AL40"/>
  <c r="B41"/>
  <c r="C41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G41"/>
  <c r="AH41"/>
  <c r="AI41"/>
  <c r="AJ41"/>
  <c r="AK41"/>
  <c r="AL41"/>
  <c r="B42"/>
  <c r="C42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G42"/>
  <c r="AH42"/>
  <c r="AI42"/>
  <c r="AJ42"/>
  <c r="AK42"/>
  <c r="AL42"/>
  <c r="B43"/>
  <c r="C43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G43"/>
  <c r="AH43"/>
  <c r="AI43"/>
  <c r="AJ43"/>
  <c r="AK43"/>
  <c r="AL43"/>
  <c r="B44"/>
  <c r="C44"/>
  <c r="D44"/>
  <c r="E44"/>
  <c r="F44"/>
  <c r="G44"/>
  <c r="H44"/>
  <c r="I44"/>
  <c r="J44"/>
  <c r="K44"/>
  <c r="L44"/>
  <c r="M44"/>
  <c r="N44"/>
  <c r="O44"/>
  <c r="P44"/>
  <c r="Q44"/>
  <c r="R44"/>
  <c r="S44"/>
  <c r="T44"/>
  <c r="U44"/>
  <c r="V44"/>
  <c r="W44"/>
  <c r="X44"/>
  <c r="Y44"/>
  <c r="Z44"/>
  <c r="AG44"/>
  <c r="AH44"/>
  <c r="AI44"/>
  <c r="AJ44"/>
  <c r="AK44"/>
  <c r="AL44"/>
  <c r="B45"/>
  <c r="C45"/>
  <c r="D45"/>
  <c r="E45"/>
  <c r="F45"/>
  <c r="G45"/>
  <c r="H45"/>
  <c r="I45"/>
  <c r="J45"/>
  <c r="K45"/>
  <c r="L45"/>
  <c r="M45"/>
  <c r="N45"/>
  <c r="O45"/>
  <c r="P45"/>
  <c r="Q45"/>
  <c r="R45"/>
  <c r="S45"/>
  <c r="T45"/>
  <c r="U45"/>
  <c r="V45"/>
  <c r="W45"/>
  <c r="X45"/>
  <c r="Y45"/>
  <c r="Z45"/>
  <c r="AG45"/>
  <c r="AH45"/>
  <c r="AI45"/>
  <c r="AJ45"/>
  <c r="AK45"/>
  <c r="AL45"/>
  <c r="C46"/>
  <c r="AO24" s="1"/>
  <c r="I46"/>
  <c r="AO25" s="1"/>
  <c r="O46"/>
  <c r="AO26" s="1"/>
  <c r="U46"/>
  <c r="AO27" s="1"/>
  <c r="AG46"/>
  <c r="AO28" s="1"/>
  <c r="B47"/>
  <c r="C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G47"/>
  <c r="AH47"/>
  <c r="AI47"/>
  <c r="AJ47"/>
  <c r="AK47"/>
  <c r="AL47"/>
  <c r="B48"/>
  <c r="C48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G48"/>
  <c r="AH48"/>
  <c r="AI48"/>
  <c r="AJ48"/>
  <c r="AK48"/>
  <c r="AL48"/>
  <c r="B49"/>
  <c r="C49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Y49"/>
  <c r="Z49"/>
  <c r="AG49"/>
  <c r="AH49"/>
  <c r="AI49"/>
  <c r="AJ49"/>
  <c r="AK49"/>
  <c r="AL49"/>
  <c r="B50"/>
  <c r="C50"/>
  <c r="D50"/>
  <c r="E50"/>
  <c r="F50"/>
  <c r="G50"/>
  <c r="H50"/>
  <c r="I50"/>
  <c r="J50"/>
  <c r="K50"/>
  <c r="L50"/>
  <c r="M50"/>
  <c r="N50"/>
  <c r="O50"/>
  <c r="P50"/>
  <c r="Q50"/>
  <c r="R50"/>
  <c r="S50"/>
  <c r="T50"/>
  <c r="U50"/>
  <c r="V50"/>
  <c r="W50"/>
  <c r="X50"/>
  <c r="Y50"/>
  <c r="Z50"/>
  <c r="AG50"/>
  <c r="AH50"/>
  <c r="AI50"/>
  <c r="AJ50"/>
  <c r="AK50"/>
  <c r="AL50"/>
  <c r="B51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G51"/>
  <c r="AH51"/>
  <c r="AI51"/>
  <c r="AJ51"/>
  <c r="AK51"/>
  <c r="AL51"/>
  <c r="B52"/>
  <c r="C52"/>
  <c r="D52"/>
  <c r="E52"/>
  <c r="F52"/>
  <c r="G52"/>
  <c r="H52"/>
  <c r="I52"/>
  <c r="J52"/>
  <c r="K52"/>
  <c r="L52"/>
  <c r="M52"/>
  <c r="N52"/>
  <c r="O52"/>
  <c r="P52"/>
  <c r="Q52"/>
  <c r="R52"/>
  <c r="S52"/>
  <c r="T52"/>
  <c r="U52"/>
  <c r="V52"/>
  <c r="W52"/>
  <c r="X52"/>
  <c r="Y52"/>
  <c r="Z52"/>
  <c r="AG52"/>
  <c r="AH52"/>
  <c r="AI52"/>
  <c r="AJ52"/>
  <c r="AK52"/>
  <c r="AL52"/>
  <c r="B53"/>
  <c r="C53"/>
  <c r="D53"/>
  <c r="E53"/>
  <c r="F53"/>
  <c r="G53"/>
  <c r="H53"/>
  <c r="I53"/>
  <c r="J53"/>
  <c r="K53"/>
  <c r="L53"/>
  <c r="M53"/>
  <c r="N53"/>
  <c r="O53"/>
  <c r="P53"/>
  <c r="Q53"/>
  <c r="R53"/>
  <c r="S53"/>
  <c r="T53"/>
  <c r="U53"/>
  <c r="V53"/>
  <c r="W53"/>
  <c r="X53"/>
  <c r="Y53"/>
  <c r="Z53"/>
  <c r="AG53"/>
  <c r="AH53"/>
  <c r="AI53"/>
  <c r="AJ53"/>
  <c r="AK53"/>
  <c r="AL53"/>
  <c r="B54"/>
  <c r="C54"/>
  <c r="D54"/>
  <c r="E54"/>
  <c r="F54"/>
  <c r="G54"/>
  <c r="H54"/>
  <c r="I54"/>
  <c r="J54"/>
  <c r="K54"/>
  <c r="L54"/>
  <c r="M54"/>
  <c r="N54"/>
  <c r="O54"/>
  <c r="P54"/>
  <c r="Q54"/>
  <c r="R54"/>
  <c r="S54"/>
  <c r="T54"/>
  <c r="U54"/>
  <c r="V54"/>
  <c r="W54"/>
  <c r="X54"/>
  <c r="Y54"/>
  <c r="Z54"/>
  <c r="AG54"/>
  <c r="AH54"/>
  <c r="AI54"/>
  <c r="AJ54"/>
  <c r="AK54"/>
  <c r="AL54"/>
  <c r="B55"/>
  <c r="C55"/>
  <c r="D55"/>
  <c r="E55"/>
  <c r="F55"/>
  <c r="G55"/>
  <c r="H55"/>
  <c r="I55"/>
  <c r="J55"/>
  <c r="K55"/>
  <c r="L55"/>
  <c r="M55"/>
  <c r="N55"/>
  <c r="O55"/>
  <c r="P55"/>
  <c r="Q55"/>
  <c r="R55"/>
  <c r="S55"/>
  <c r="T55"/>
  <c r="U55"/>
  <c r="V55"/>
  <c r="W55"/>
  <c r="X55"/>
  <c r="Y55"/>
  <c r="Z55"/>
  <c r="AG55"/>
  <c r="AH55"/>
  <c r="AI55"/>
  <c r="AJ55"/>
  <c r="AK55"/>
  <c r="AL55"/>
  <c r="B56"/>
  <c r="C56"/>
  <c r="D56"/>
  <c r="E56"/>
  <c r="F56"/>
  <c r="G56"/>
  <c r="H56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G56"/>
  <c r="AH56"/>
  <c r="AI56"/>
  <c r="AJ56"/>
  <c r="AK56"/>
  <c r="AL56"/>
  <c r="C57"/>
  <c r="AO29" s="1"/>
  <c r="I57"/>
  <c r="AO30" s="1"/>
  <c r="O57"/>
  <c r="AO31" s="1"/>
  <c r="U57"/>
  <c r="AO32" s="1"/>
  <c r="AG57"/>
  <c r="AO33" s="1"/>
  <c r="B58"/>
  <c r="C58"/>
  <c r="D58"/>
  <c r="E58"/>
  <c r="F58"/>
  <c r="G58"/>
  <c r="H58"/>
  <c r="I58"/>
  <c r="J58"/>
  <c r="K58"/>
  <c r="L58"/>
  <c r="M58"/>
  <c r="N58"/>
  <c r="O58"/>
  <c r="P58"/>
  <c r="Q58"/>
  <c r="R58"/>
  <c r="S58"/>
  <c r="T58"/>
  <c r="U58"/>
  <c r="V58"/>
  <c r="W58"/>
  <c r="X58"/>
  <c r="Y58"/>
  <c r="Z58"/>
  <c r="AG58"/>
  <c r="AH58"/>
  <c r="AI58"/>
  <c r="AJ58"/>
  <c r="AK58"/>
  <c r="AL58"/>
  <c r="B59"/>
  <c r="C59"/>
  <c r="D59"/>
  <c r="E59"/>
  <c r="F59"/>
  <c r="G59"/>
  <c r="H59"/>
  <c r="I59"/>
  <c r="J59"/>
  <c r="K59"/>
  <c r="L59"/>
  <c r="M59"/>
  <c r="N59"/>
  <c r="O59"/>
  <c r="P59"/>
  <c r="Q59"/>
  <c r="R59"/>
  <c r="S59"/>
  <c r="T59"/>
  <c r="U59"/>
  <c r="V59"/>
  <c r="W59"/>
  <c r="X59"/>
  <c r="Y59"/>
  <c r="Z59"/>
  <c r="AG59"/>
  <c r="AH59"/>
  <c r="AI59"/>
  <c r="AJ59"/>
  <c r="AK59"/>
  <c r="AL59"/>
  <c r="B60"/>
  <c r="C60"/>
  <c r="D60"/>
  <c r="E60"/>
  <c r="F60"/>
  <c r="G60"/>
  <c r="H60"/>
  <c r="I60"/>
  <c r="J60"/>
  <c r="K60"/>
  <c r="L60"/>
  <c r="M60"/>
  <c r="N60"/>
  <c r="O60"/>
  <c r="P60"/>
  <c r="Q60"/>
  <c r="R60"/>
  <c r="S60"/>
  <c r="T60"/>
  <c r="U60"/>
  <c r="V60"/>
  <c r="W60"/>
  <c r="X60"/>
  <c r="Y60"/>
  <c r="Z60"/>
  <c r="AG60"/>
  <c r="AH60"/>
  <c r="AI60"/>
  <c r="AJ60"/>
  <c r="AK60"/>
  <c r="AL60"/>
  <c r="B61"/>
  <c r="C61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G61"/>
  <c r="AH61"/>
  <c r="AI61"/>
  <c r="AJ61"/>
  <c r="AK61"/>
  <c r="AL61"/>
  <c r="B62"/>
  <c r="C62"/>
  <c r="D62"/>
  <c r="E62"/>
  <c r="F62"/>
  <c r="G62"/>
  <c r="H62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G62"/>
  <c r="AH62"/>
  <c r="AI62"/>
  <c r="AJ62"/>
  <c r="AK62"/>
  <c r="AL62"/>
  <c r="B63"/>
  <c r="C63"/>
  <c r="D63"/>
  <c r="E63"/>
  <c r="F63"/>
  <c r="G63"/>
  <c r="H63"/>
  <c r="I63"/>
  <c r="J63"/>
  <c r="K63"/>
  <c r="L63"/>
  <c r="M63"/>
  <c r="N63"/>
  <c r="O63"/>
  <c r="P63"/>
  <c r="Q63"/>
  <c r="R63"/>
  <c r="S63"/>
  <c r="T63"/>
  <c r="U63"/>
  <c r="V63"/>
  <c r="W63"/>
  <c r="X63"/>
  <c r="Y63"/>
  <c r="Z63"/>
  <c r="AG63"/>
  <c r="AH63"/>
  <c r="AI63"/>
  <c r="AJ63"/>
  <c r="AK63"/>
  <c r="AL63"/>
  <c r="B64"/>
  <c r="C64"/>
  <c r="D64"/>
  <c r="E64"/>
  <c r="F64"/>
  <c r="G64"/>
  <c r="H64"/>
  <c r="I64"/>
  <c r="J64"/>
  <c r="K64"/>
  <c r="L64"/>
  <c r="M64"/>
  <c r="N64"/>
  <c r="O64"/>
  <c r="P64"/>
  <c r="Q64"/>
  <c r="R64"/>
  <c r="S64"/>
  <c r="T64"/>
  <c r="U64"/>
  <c r="V64"/>
  <c r="W64"/>
  <c r="X64"/>
  <c r="Y64"/>
  <c r="Z64"/>
  <c r="AG64"/>
  <c r="AH64"/>
  <c r="AI64"/>
  <c r="AJ64"/>
  <c r="AK64"/>
  <c r="AL64"/>
  <c r="B65"/>
  <c r="C65"/>
  <c r="D65"/>
  <c r="E65"/>
  <c r="F65"/>
  <c r="G65"/>
  <c r="H65"/>
  <c r="I65"/>
  <c r="J65"/>
  <c r="K65"/>
  <c r="L65"/>
  <c r="M65"/>
  <c r="N65"/>
  <c r="O65"/>
  <c r="P65"/>
  <c r="Q65"/>
  <c r="R65"/>
  <c r="S65"/>
  <c r="T65"/>
  <c r="U65"/>
  <c r="V65"/>
  <c r="W65"/>
  <c r="X65"/>
  <c r="Y65"/>
  <c r="Z65"/>
  <c r="AG65"/>
  <c r="AH65"/>
  <c r="AI65"/>
  <c r="AJ65"/>
  <c r="AK65"/>
  <c r="AL65"/>
  <c r="B66"/>
  <c r="C66"/>
  <c r="D66"/>
  <c r="E66"/>
  <c r="F66"/>
  <c r="G66"/>
  <c r="H66"/>
  <c r="I66"/>
  <c r="J66"/>
  <c r="K66"/>
  <c r="L66"/>
  <c r="M66"/>
  <c r="N66"/>
  <c r="O66"/>
  <c r="P66"/>
  <c r="Q66"/>
  <c r="R66"/>
  <c r="S66"/>
  <c r="T66"/>
  <c r="U66"/>
  <c r="V66"/>
  <c r="W66"/>
  <c r="X66"/>
  <c r="Y66"/>
  <c r="Z66"/>
  <c r="AG66"/>
  <c r="AH66"/>
  <c r="AI66"/>
  <c r="AJ66"/>
  <c r="AK66"/>
  <c r="AL66"/>
  <c r="B67"/>
  <c r="C67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G67"/>
  <c r="AH67"/>
  <c r="AI67"/>
  <c r="AJ67"/>
  <c r="AK67"/>
  <c r="AL67"/>
  <c r="C68"/>
  <c r="AO34" s="1"/>
  <c r="I68"/>
  <c r="AO35" s="1"/>
  <c r="O68"/>
  <c r="AO36" s="1"/>
  <c r="U68"/>
  <c r="AO37" s="1"/>
  <c r="AG68"/>
  <c r="AO38" s="1"/>
  <c r="B69"/>
  <c r="C69"/>
  <c r="D69"/>
  <c r="E69"/>
  <c r="F69"/>
  <c r="G69"/>
  <c r="H69"/>
  <c r="I69"/>
  <c r="J69"/>
  <c r="K69"/>
  <c r="L69"/>
  <c r="M69"/>
  <c r="N69"/>
  <c r="O69"/>
  <c r="P69"/>
  <c r="Q69"/>
  <c r="R69"/>
  <c r="S69"/>
  <c r="T69"/>
  <c r="U69"/>
  <c r="V69"/>
  <c r="W69"/>
  <c r="X69"/>
  <c r="Y69"/>
  <c r="Z69"/>
  <c r="AG69"/>
  <c r="AH69"/>
  <c r="AI69"/>
  <c r="AJ69"/>
  <c r="AK69"/>
  <c r="AL69"/>
  <c r="B70"/>
  <c r="C70"/>
  <c r="D70"/>
  <c r="E70"/>
  <c r="F70"/>
  <c r="G70"/>
  <c r="H70"/>
  <c r="I70"/>
  <c r="J70"/>
  <c r="K70"/>
  <c r="L70"/>
  <c r="M70"/>
  <c r="N70"/>
  <c r="O70"/>
  <c r="P70"/>
  <c r="Q70"/>
  <c r="R70"/>
  <c r="S70"/>
  <c r="T70"/>
  <c r="U70"/>
  <c r="V70"/>
  <c r="W70"/>
  <c r="X70"/>
  <c r="Y70"/>
  <c r="Z70"/>
  <c r="AG70"/>
  <c r="AH70"/>
  <c r="AI70"/>
  <c r="AJ70"/>
  <c r="AK70"/>
  <c r="AL70"/>
  <c r="B71"/>
  <c r="C71"/>
  <c r="D71"/>
  <c r="E71"/>
  <c r="F71"/>
  <c r="G71"/>
  <c r="H71"/>
  <c r="I71"/>
  <c r="J71"/>
  <c r="K71"/>
  <c r="L71"/>
  <c r="M71"/>
  <c r="N71"/>
  <c r="O71"/>
  <c r="P71"/>
  <c r="Q71"/>
  <c r="R71"/>
  <c r="S71"/>
  <c r="T71"/>
  <c r="U71"/>
  <c r="V71"/>
  <c r="W71"/>
  <c r="X71"/>
  <c r="Y71"/>
  <c r="Z71"/>
  <c r="AG71"/>
  <c r="AH71"/>
  <c r="AI71"/>
  <c r="AJ71"/>
  <c r="AK71"/>
  <c r="AL71"/>
  <c r="B72"/>
  <c r="C72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G72"/>
  <c r="AH72"/>
  <c r="AI72"/>
  <c r="AJ72"/>
  <c r="AK72"/>
  <c r="AL72"/>
  <c r="B73"/>
  <c r="C73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G73"/>
  <c r="AH73"/>
  <c r="AI73"/>
  <c r="AJ73"/>
  <c r="AK73"/>
  <c r="AL73"/>
  <c r="B74"/>
  <c r="C74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G74"/>
  <c r="AH74"/>
  <c r="AI74"/>
  <c r="AJ74"/>
  <c r="AK74"/>
  <c r="AL74"/>
  <c r="B75"/>
  <c r="C75"/>
  <c r="D75"/>
  <c r="E75"/>
  <c r="F75"/>
  <c r="G75"/>
  <c r="H75"/>
  <c r="I75"/>
  <c r="J75"/>
  <c r="K75"/>
  <c r="L75"/>
  <c r="M75"/>
  <c r="N75"/>
  <c r="O75"/>
  <c r="P75"/>
  <c r="Q75"/>
  <c r="R75"/>
  <c r="S75"/>
  <c r="T75"/>
  <c r="U75"/>
  <c r="V75"/>
  <c r="W75"/>
  <c r="X75"/>
  <c r="Y75"/>
  <c r="Z75"/>
  <c r="AG75"/>
  <c r="AH75"/>
  <c r="AI75"/>
  <c r="AJ75"/>
  <c r="AK75"/>
  <c r="AL75"/>
  <c r="B76"/>
  <c r="C76"/>
  <c r="D76"/>
  <c r="E76"/>
  <c r="F76"/>
  <c r="G76"/>
  <c r="H76"/>
  <c r="I76"/>
  <c r="J76"/>
  <c r="K76"/>
  <c r="L76"/>
  <c r="M76"/>
  <c r="N76"/>
  <c r="O76"/>
  <c r="P76"/>
  <c r="Q76"/>
  <c r="R76"/>
  <c r="S76"/>
  <c r="T76"/>
  <c r="U76"/>
  <c r="V76"/>
  <c r="W76"/>
  <c r="X76"/>
  <c r="Y76"/>
  <c r="Z76"/>
  <c r="AG76"/>
  <c r="AH76"/>
  <c r="AI76"/>
  <c r="AJ76"/>
  <c r="AK76"/>
  <c r="AL76"/>
  <c r="B77"/>
  <c r="C77"/>
  <c r="D77"/>
  <c r="E77"/>
  <c r="F77"/>
  <c r="G77"/>
  <c r="H77"/>
  <c r="I77"/>
  <c r="J77"/>
  <c r="K77"/>
  <c r="L77"/>
  <c r="M77"/>
  <c r="N77"/>
  <c r="O77"/>
  <c r="P77"/>
  <c r="Q77"/>
  <c r="R77"/>
  <c r="S77"/>
  <c r="T77"/>
  <c r="U77"/>
  <c r="V77"/>
  <c r="W77"/>
  <c r="X77"/>
  <c r="Y77"/>
  <c r="Z77"/>
  <c r="AG77"/>
  <c r="AH77"/>
  <c r="AI77"/>
  <c r="AJ77"/>
  <c r="AK77"/>
  <c r="AL77"/>
  <c r="B78"/>
  <c r="C78"/>
  <c r="D78"/>
  <c r="E78"/>
  <c r="F78"/>
  <c r="G78"/>
  <c r="H78"/>
  <c r="I78"/>
  <c r="J78"/>
  <c r="K78"/>
  <c r="L78"/>
  <c r="M78"/>
  <c r="N78"/>
  <c r="O78"/>
  <c r="P78"/>
  <c r="Q78"/>
  <c r="R78"/>
  <c r="S78"/>
  <c r="T78"/>
  <c r="U78"/>
  <c r="V78"/>
  <c r="W78"/>
  <c r="X78"/>
  <c r="Y78"/>
  <c r="Z78"/>
  <c r="AG78"/>
  <c r="AH78"/>
  <c r="AI78"/>
  <c r="AJ78"/>
  <c r="AK78"/>
  <c r="AL78"/>
  <c r="C79"/>
  <c r="AO39" s="1"/>
  <c r="I79"/>
  <c r="AO40" s="1"/>
  <c r="O79"/>
  <c r="AO41" s="1"/>
  <c r="U79"/>
  <c r="AO42" s="1"/>
  <c r="AG79"/>
  <c r="AO43" s="1"/>
  <c r="B80"/>
  <c r="C80"/>
  <c r="D80"/>
  <c r="E80"/>
  <c r="F80"/>
  <c r="G80"/>
  <c r="H80"/>
  <c r="I80"/>
  <c r="J80"/>
  <c r="K80"/>
  <c r="L80"/>
  <c r="M80"/>
  <c r="N80"/>
  <c r="O80"/>
  <c r="P80"/>
  <c r="Q80"/>
  <c r="R80"/>
  <c r="S80"/>
  <c r="T80"/>
  <c r="U80"/>
  <c r="V80"/>
  <c r="W80"/>
  <c r="X80"/>
  <c r="Y80"/>
  <c r="Z80"/>
  <c r="AG80"/>
  <c r="AH80"/>
  <c r="AI80"/>
  <c r="AJ80"/>
  <c r="AK80"/>
  <c r="AL80"/>
  <c r="B81"/>
  <c r="C81"/>
  <c r="D81"/>
  <c r="E81"/>
  <c r="F81"/>
  <c r="G81"/>
  <c r="H81"/>
  <c r="I81"/>
  <c r="J81"/>
  <c r="K81"/>
  <c r="L81"/>
  <c r="M81"/>
  <c r="N81"/>
  <c r="O81"/>
  <c r="P81"/>
  <c r="Q81"/>
  <c r="R81"/>
  <c r="S81"/>
  <c r="T81"/>
  <c r="U81"/>
  <c r="V81"/>
  <c r="W81"/>
  <c r="X81"/>
  <c r="Y81"/>
  <c r="Z81"/>
  <c r="AG81"/>
  <c r="AH81"/>
  <c r="AI81"/>
  <c r="AJ81"/>
  <c r="AK81"/>
  <c r="AL81"/>
  <c r="B82"/>
  <c r="C82"/>
  <c r="D82"/>
  <c r="E82"/>
  <c r="F82"/>
  <c r="G82"/>
  <c r="H82"/>
  <c r="I82"/>
  <c r="J82"/>
  <c r="K82"/>
  <c r="L82"/>
  <c r="M82"/>
  <c r="N82"/>
  <c r="O82"/>
  <c r="P82"/>
  <c r="Q82"/>
  <c r="R82"/>
  <c r="S82"/>
  <c r="T82"/>
  <c r="U82"/>
  <c r="V82"/>
  <c r="W82"/>
  <c r="X82"/>
  <c r="Y82"/>
  <c r="Z82"/>
  <c r="AG82"/>
  <c r="AH82"/>
  <c r="AI82"/>
  <c r="AJ82"/>
  <c r="AK82"/>
  <c r="AL82"/>
  <c r="B83"/>
  <c r="C83"/>
  <c r="D83"/>
  <c r="E83"/>
  <c r="F83"/>
  <c r="G83"/>
  <c r="H83"/>
  <c r="I83"/>
  <c r="J83"/>
  <c r="K83"/>
  <c r="L83"/>
  <c r="M83"/>
  <c r="N83"/>
  <c r="O83"/>
  <c r="P83"/>
  <c r="Q83"/>
  <c r="R83"/>
  <c r="S83"/>
  <c r="T83"/>
  <c r="U83"/>
  <c r="V83"/>
  <c r="W83"/>
  <c r="X83"/>
  <c r="Y83"/>
  <c r="Z83"/>
  <c r="AG83"/>
  <c r="AH83"/>
  <c r="AI83"/>
  <c r="AJ83"/>
  <c r="AK83"/>
  <c r="AL83"/>
  <c r="B84"/>
  <c r="C84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G84"/>
  <c r="AH84"/>
  <c r="AI84"/>
  <c r="AJ84"/>
  <c r="AK84"/>
  <c r="AL84"/>
  <c r="B85"/>
  <c r="C85"/>
  <c r="D85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G85"/>
  <c r="AH85"/>
  <c r="AI85"/>
  <c r="AJ85"/>
  <c r="AK85"/>
  <c r="AL85"/>
  <c r="B86"/>
  <c r="C86"/>
  <c r="D86"/>
  <c r="E86"/>
  <c r="F86"/>
  <c r="G86"/>
  <c r="H86"/>
  <c r="I86"/>
  <c r="J86"/>
  <c r="K86"/>
  <c r="L86"/>
  <c r="M86"/>
  <c r="N86"/>
  <c r="O86"/>
  <c r="P86"/>
  <c r="Q86"/>
  <c r="R86"/>
  <c r="S86"/>
  <c r="T86"/>
  <c r="U86"/>
  <c r="V86"/>
  <c r="W86"/>
  <c r="X86"/>
  <c r="Y86"/>
  <c r="Z86"/>
  <c r="AG86"/>
  <c r="AH86"/>
  <c r="AI86"/>
  <c r="AJ86"/>
  <c r="AK86"/>
  <c r="AL86"/>
  <c r="B87"/>
  <c r="C87"/>
  <c r="D87"/>
  <c r="E87"/>
  <c r="F87"/>
  <c r="G87"/>
  <c r="H87"/>
  <c r="I87"/>
  <c r="J87"/>
  <c r="K87"/>
  <c r="L87"/>
  <c r="M87"/>
  <c r="N87"/>
  <c r="O87"/>
  <c r="P87"/>
  <c r="Q87"/>
  <c r="R87"/>
  <c r="S87"/>
  <c r="T87"/>
  <c r="U87"/>
  <c r="V87"/>
  <c r="W87"/>
  <c r="X87"/>
  <c r="Y87"/>
  <c r="Z87"/>
  <c r="AG87"/>
  <c r="AH87"/>
  <c r="AI87"/>
  <c r="AJ87"/>
  <c r="AK87"/>
  <c r="AL87"/>
  <c r="B88"/>
  <c r="C88"/>
  <c r="D88"/>
  <c r="E88"/>
  <c r="F88"/>
  <c r="G88"/>
  <c r="H88"/>
  <c r="I88"/>
  <c r="J88"/>
  <c r="K88"/>
  <c r="L88"/>
  <c r="M88"/>
  <c r="N88"/>
  <c r="O88"/>
  <c r="P88"/>
  <c r="Q88"/>
  <c r="R88"/>
  <c r="S88"/>
  <c r="T88"/>
  <c r="U88"/>
  <c r="V88"/>
  <c r="W88"/>
  <c r="X88"/>
  <c r="Y88"/>
  <c r="Z88"/>
  <c r="AG88"/>
  <c r="AH88"/>
  <c r="AI88"/>
  <c r="AJ88"/>
  <c r="AK88"/>
  <c r="AL88"/>
  <c r="B89"/>
  <c r="C89"/>
  <c r="D89"/>
  <c r="E89"/>
  <c r="F89"/>
  <c r="G89"/>
  <c r="H89"/>
  <c r="I89"/>
  <c r="J89"/>
  <c r="K89"/>
  <c r="L89"/>
  <c r="M89"/>
  <c r="N89"/>
  <c r="O89"/>
  <c r="P89"/>
  <c r="Q89"/>
  <c r="R89"/>
  <c r="S89"/>
  <c r="T89"/>
  <c r="U89"/>
  <c r="V89"/>
  <c r="W89"/>
  <c r="X89"/>
  <c r="Y89"/>
  <c r="Z89"/>
  <c r="AG89"/>
  <c r="AH89"/>
  <c r="AI89"/>
  <c r="AJ89"/>
  <c r="AK89"/>
  <c r="AL89"/>
  <c r="C90"/>
  <c r="AO44" s="1"/>
  <c r="I90"/>
  <c r="AO45" s="1"/>
  <c r="O90"/>
  <c r="AO46" s="1"/>
  <c r="U90"/>
  <c r="AO47" s="1"/>
  <c r="AG90"/>
  <c r="AO48" s="1"/>
  <c r="B91"/>
  <c r="C91"/>
  <c r="D91"/>
  <c r="E91"/>
  <c r="F91"/>
  <c r="G91"/>
  <c r="H91"/>
  <c r="I91"/>
  <c r="J91"/>
  <c r="K91"/>
  <c r="L91"/>
  <c r="M91"/>
  <c r="N91"/>
  <c r="O91"/>
  <c r="P91"/>
  <c r="Q91"/>
  <c r="R91"/>
  <c r="S91"/>
  <c r="T91"/>
  <c r="U91"/>
  <c r="V91"/>
  <c r="W91"/>
  <c r="X91"/>
  <c r="Y91"/>
  <c r="Z91"/>
  <c r="AG91"/>
  <c r="AH91"/>
  <c r="AI91"/>
  <c r="AJ91"/>
  <c r="AK91"/>
  <c r="AL91"/>
  <c r="B92"/>
  <c r="C92"/>
  <c r="D92"/>
  <c r="E92"/>
  <c r="F92"/>
  <c r="G92"/>
  <c r="H92"/>
  <c r="I92"/>
  <c r="J92"/>
  <c r="K92"/>
  <c r="L92"/>
  <c r="M92"/>
  <c r="N92"/>
  <c r="O92"/>
  <c r="P92"/>
  <c r="Q92"/>
  <c r="R92"/>
  <c r="S92"/>
  <c r="T92"/>
  <c r="U92"/>
  <c r="V92"/>
  <c r="W92"/>
  <c r="X92"/>
  <c r="Y92"/>
  <c r="Z92"/>
  <c r="AG92"/>
  <c r="AH92"/>
  <c r="AI92"/>
  <c r="AJ92"/>
  <c r="AK92"/>
  <c r="AL92"/>
  <c r="B93"/>
  <c r="C93"/>
  <c r="D93"/>
  <c r="E93"/>
  <c r="F93"/>
  <c r="G93"/>
  <c r="H93"/>
  <c r="I93"/>
  <c r="J93"/>
  <c r="K93"/>
  <c r="L93"/>
  <c r="M93"/>
  <c r="N93"/>
  <c r="O93"/>
  <c r="P93"/>
  <c r="Q93"/>
  <c r="R93"/>
  <c r="S93"/>
  <c r="T93"/>
  <c r="U93"/>
  <c r="V93"/>
  <c r="W93"/>
  <c r="X93"/>
  <c r="Y93"/>
  <c r="Z93"/>
  <c r="AG93"/>
  <c r="AH93"/>
  <c r="AI93"/>
  <c r="AJ93"/>
  <c r="AK93"/>
  <c r="AL93"/>
  <c r="B94"/>
  <c r="C94"/>
  <c r="D94"/>
  <c r="E94"/>
  <c r="F94"/>
  <c r="G94"/>
  <c r="H94"/>
  <c r="I94"/>
  <c r="J94"/>
  <c r="K94"/>
  <c r="L94"/>
  <c r="M94"/>
  <c r="N94"/>
  <c r="O94"/>
  <c r="P94"/>
  <c r="Q94"/>
  <c r="R94"/>
  <c r="S94"/>
  <c r="T94"/>
  <c r="U94"/>
  <c r="V94"/>
  <c r="W94"/>
  <c r="X94"/>
  <c r="Y94"/>
  <c r="Z94"/>
  <c r="AG94"/>
  <c r="AH94"/>
  <c r="AI94"/>
  <c r="AJ94"/>
  <c r="AK94"/>
  <c r="AL94"/>
  <c r="B95"/>
  <c r="C95"/>
  <c r="D95"/>
  <c r="E95"/>
  <c r="F95"/>
  <c r="G95"/>
  <c r="H95"/>
  <c r="I95"/>
  <c r="J95"/>
  <c r="K95"/>
  <c r="L95"/>
  <c r="M95"/>
  <c r="N95"/>
  <c r="O95"/>
  <c r="P95"/>
  <c r="Q95"/>
  <c r="R95"/>
  <c r="S95"/>
  <c r="T95"/>
  <c r="U95"/>
  <c r="V95"/>
  <c r="W95"/>
  <c r="X95"/>
  <c r="Y95"/>
  <c r="Z95"/>
  <c r="AG95"/>
  <c r="AH95"/>
  <c r="AI95"/>
  <c r="AJ95"/>
  <c r="AK95"/>
  <c r="AL95"/>
  <c r="B96"/>
  <c r="C96"/>
  <c r="D96"/>
  <c r="E96"/>
  <c r="F96"/>
  <c r="G96"/>
  <c r="H96"/>
  <c r="I96"/>
  <c r="J96"/>
  <c r="K96"/>
  <c r="L96"/>
  <c r="M96"/>
  <c r="N96"/>
  <c r="O96"/>
  <c r="P96"/>
  <c r="Q96"/>
  <c r="R96"/>
  <c r="S96"/>
  <c r="T96"/>
  <c r="U96"/>
  <c r="V96"/>
  <c r="W96"/>
  <c r="X96"/>
  <c r="Y96"/>
  <c r="Z96"/>
  <c r="AG96"/>
  <c r="AH96"/>
  <c r="AI96"/>
  <c r="AJ96"/>
  <c r="AK96"/>
  <c r="AL96"/>
  <c r="B97"/>
  <c r="C97"/>
  <c r="D97"/>
  <c r="E97"/>
  <c r="F97"/>
  <c r="G97"/>
  <c r="H97"/>
  <c r="I97"/>
  <c r="J97"/>
  <c r="K97"/>
  <c r="L97"/>
  <c r="M97"/>
  <c r="N97"/>
  <c r="O97"/>
  <c r="P97"/>
  <c r="Q97"/>
  <c r="R97"/>
  <c r="S97"/>
  <c r="T97"/>
  <c r="U97"/>
  <c r="V97"/>
  <c r="W97"/>
  <c r="X97"/>
  <c r="Y97"/>
  <c r="Z97"/>
  <c r="AG97"/>
  <c r="AH97"/>
  <c r="AI97"/>
  <c r="AJ97"/>
  <c r="AK97"/>
  <c r="AL97"/>
  <c r="B98"/>
  <c r="C98"/>
  <c r="D98"/>
  <c r="E98"/>
  <c r="F98"/>
  <c r="G98"/>
  <c r="H98"/>
  <c r="I98"/>
  <c r="J98"/>
  <c r="K98"/>
  <c r="L98"/>
  <c r="M98"/>
  <c r="N98"/>
  <c r="O98"/>
  <c r="P98"/>
  <c r="Q98"/>
  <c r="R98"/>
  <c r="S98"/>
  <c r="T98"/>
  <c r="U98"/>
  <c r="V98"/>
  <c r="W98"/>
  <c r="X98"/>
  <c r="Y98"/>
  <c r="Z98"/>
  <c r="AG98"/>
  <c r="AH98"/>
  <c r="AI98"/>
  <c r="AJ98"/>
  <c r="AK98"/>
  <c r="AL98"/>
  <c r="B99"/>
  <c r="C99"/>
  <c r="D99"/>
  <c r="E99"/>
  <c r="F99"/>
  <c r="G99"/>
  <c r="H99"/>
  <c r="I99"/>
  <c r="J99"/>
  <c r="K99"/>
  <c r="L99"/>
  <c r="M99"/>
  <c r="N99"/>
  <c r="O99"/>
  <c r="P99"/>
  <c r="Q99"/>
  <c r="R99"/>
  <c r="S99"/>
  <c r="T99"/>
  <c r="U99"/>
  <c r="V99"/>
  <c r="W99"/>
  <c r="X99"/>
  <c r="Y99"/>
  <c r="Z99"/>
  <c r="AG99"/>
  <c r="AH99"/>
  <c r="AI99"/>
  <c r="AJ99"/>
  <c r="AK99"/>
  <c r="AL99"/>
  <c r="B100"/>
  <c r="C100"/>
  <c r="D100"/>
  <c r="E100"/>
  <c r="F100"/>
  <c r="G100"/>
  <c r="H100"/>
  <c r="I100"/>
  <c r="J100"/>
  <c r="K100"/>
  <c r="L100"/>
  <c r="M100"/>
  <c r="N100"/>
  <c r="O100"/>
  <c r="P100"/>
  <c r="Q100"/>
  <c r="R100"/>
  <c r="S100"/>
  <c r="T100"/>
  <c r="U100"/>
  <c r="V100"/>
  <c r="W100"/>
  <c r="X100"/>
  <c r="Y100"/>
  <c r="Z100"/>
  <c r="AG100"/>
  <c r="AH100"/>
  <c r="AI100"/>
  <c r="AJ100"/>
  <c r="AK100"/>
  <c r="AL100"/>
  <c r="C101"/>
  <c r="AO49" s="1"/>
  <c r="I101"/>
  <c r="AO50" s="1"/>
  <c r="O101"/>
  <c r="AO51" s="1"/>
  <c r="U101"/>
  <c r="AO52" s="1"/>
  <c r="AG101"/>
  <c r="AO53" s="1"/>
  <c r="B102"/>
  <c r="C102"/>
  <c r="D102"/>
  <c r="E102"/>
  <c r="F102"/>
  <c r="G102"/>
  <c r="H102"/>
  <c r="I102"/>
  <c r="J102"/>
  <c r="K102"/>
  <c r="L102"/>
  <c r="M102"/>
  <c r="N102"/>
  <c r="O102"/>
  <c r="P102"/>
  <c r="Q102"/>
  <c r="R102"/>
  <c r="S102"/>
  <c r="T102"/>
  <c r="U102"/>
  <c r="V102"/>
  <c r="W102"/>
  <c r="X102"/>
  <c r="Y102"/>
  <c r="Z102"/>
  <c r="AG102"/>
  <c r="AH102"/>
  <c r="AI102"/>
  <c r="AJ102"/>
  <c r="AK102"/>
  <c r="AL102"/>
  <c r="B103"/>
  <c r="C103"/>
  <c r="D103"/>
  <c r="E103"/>
  <c r="F103"/>
  <c r="G103"/>
  <c r="H103"/>
  <c r="I103"/>
  <c r="J103"/>
  <c r="K103"/>
  <c r="L103"/>
  <c r="M103"/>
  <c r="N103"/>
  <c r="O103"/>
  <c r="P103"/>
  <c r="Q103"/>
  <c r="R103"/>
  <c r="S103"/>
  <c r="T103"/>
  <c r="U103"/>
  <c r="V103"/>
  <c r="W103"/>
  <c r="X103"/>
  <c r="Y103"/>
  <c r="Z103"/>
  <c r="AG103"/>
  <c r="AH103"/>
  <c r="AI103"/>
  <c r="AJ103"/>
  <c r="AK103"/>
  <c r="AL103"/>
  <c r="B104"/>
  <c r="C104"/>
  <c r="D104"/>
  <c r="E104"/>
  <c r="F104"/>
  <c r="G104"/>
  <c r="H104"/>
  <c r="I104"/>
  <c r="J104"/>
  <c r="K104"/>
  <c r="L104"/>
  <c r="M104"/>
  <c r="N104"/>
  <c r="O104"/>
  <c r="P104"/>
  <c r="Q104"/>
  <c r="R104"/>
  <c r="S104"/>
  <c r="T104"/>
  <c r="U104"/>
  <c r="V104"/>
  <c r="W104"/>
  <c r="X104"/>
  <c r="Y104"/>
  <c r="Z104"/>
  <c r="AG104"/>
  <c r="AH104"/>
  <c r="AI104"/>
  <c r="AJ104"/>
  <c r="AK104"/>
  <c r="AL104"/>
  <c r="B105"/>
  <c r="C105"/>
  <c r="D105"/>
  <c r="E105"/>
  <c r="F105"/>
  <c r="G105"/>
  <c r="H105"/>
  <c r="I105"/>
  <c r="J105"/>
  <c r="K105"/>
  <c r="L105"/>
  <c r="M105"/>
  <c r="N105"/>
  <c r="O105"/>
  <c r="P105"/>
  <c r="Q105"/>
  <c r="R105"/>
  <c r="S105"/>
  <c r="T105"/>
  <c r="U105"/>
  <c r="V105"/>
  <c r="W105"/>
  <c r="X105"/>
  <c r="Y105"/>
  <c r="Z105"/>
  <c r="AG105"/>
  <c r="AH105"/>
  <c r="AI105"/>
  <c r="AJ105"/>
  <c r="AK105"/>
  <c r="AL105"/>
  <c r="B106"/>
  <c r="C106"/>
  <c r="D106"/>
  <c r="E106"/>
  <c r="F106"/>
  <c r="G106"/>
  <c r="H106"/>
  <c r="I106"/>
  <c r="J106"/>
  <c r="K106"/>
  <c r="L106"/>
  <c r="M106"/>
  <c r="N106"/>
  <c r="O106"/>
  <c r="P106"/>
  <c r="Q106"/>
  <c r="R106"/>
  <c r="S106"/>
  <c r="T106"/>
  <c r="U106"/>
  <c r="V106"/>
  <c r="W106"/>
  <c r="X106"/>
  <c r="Y106"/>
  <c r="Z106"/>
  <c r="AG106"/>
  <c r="AH106"/>
  <c r="AI106"/>
  <c r="AJ106"/>
  <c r="AK106"/>
  <c r="AL106"/>
  <c r="B107"/>
  <c r="C107"/>
  <c r="D107"/>
  <c r="E107"/>
  <c r="F107"/>
  <c r="G107"/>
  <c r="H107"/>
  <c r="I107"/>
  <c r="J107"/>
  <c r="K107"/>
  <c r="L107"/>
  <c r="M107"/>
  <c r="N107"/>
  <c r="O107"/>
  <c r="P107"/>
  <c r="Q107"/>
  <c r="R107"/>
  <c r="S107"/>
  <c r="T107"/>
  <c r="U107"/>
  <c r="V107"/>
  <c r="W107"/>
  <c r="X107"/>
  <c r="Y107"/>
  <c r="Z107"/>
  <c r="AG107"/>
  <c r="AH107"/>
  <c r="AI107"/>
  <c r="AJ107"/>
  <c r="AK107"/>
  <c r="AL107"/>
  <c r="B108"/>
  <c r="C108"/>
  <c r="D108"/>
  <c r="E108"/>
  <c r="F108"/>
  <c r="G108"/>
  <c r="H108"/>
  <c r="I108"/>
  <c r="J108"/>
  <c r="K108"/>
  <c r="L108"/>
  <c r="M108"/>
  <c r="N108"/>
  <c r="O108"/>
  <c r="P108"/>
  <c r="Q108"/>
  <c r="R108"/>
  <c r="S108"/>
  <c r="T108"/>
  <c r="U108"/>
  <c r="V108"/>
  <c r="W108"/>
  <c r="X108"/>
  <c r="Y108"/>
  <c r="Z108"/>
  <c r="AG108"/>
  <c r="AH108"/>
  <c r="AI108"/>
  <c r="AJ108"/>
  <c r="AK108"/>
  <c r="AL108"/>
  <c r="B109"/>
  <c r="C109"/>
  <c r="D109"/>
  <c r="E109"/>
  <c r="F109"/>
  <c r="G109"/>
  <c r="H109"/>
  <c r="I109"/>
  <c r="J109"/>
  <c r="K109"/>
  <c r="L109"/>
  <c r="M109"/>
  <c r="N109"/>
  <c r="O109"/>
  <c r="P109"/>
  <c r="Q109"/>
  <c r="R109"/>
  <c r="S109"/>
  <c r="T109"/>
  <c r="U109"/>
  <c r="V109"/>
  <c r="W109"/>
  <c r="X109"/>
  <c r="Y109"/>
  <c r="Z109"/>
  <c r="AG109"/>
  <c r="AH109"/>
  <c r="AI109"/>
  <c r="AJ109"/>
  <c r="AK109"/>
  <c r="AL109"/>
  <c r="B110"/>
  <c r="C110"/>
  <c r="D110"/>
  <c r="E110"/>
  <c r="F110"/>
  <c r="G110"/>
  <c r="H110"/>
  <c r="I110"/>
  <c r="J110"/>
  <c r="K110"/>
  <c r="L110"/>
  <c r="M110"/>
  <c r="N110"/>
  <c r="O110"/>
  <c r="P110"/>
  <c r="Q110"/>
  <c r="R110"/>
  <c r="S110"/>
  <c r="T110"/>
  <c r="U110"/>
  <c r="V110"/>
  <c r="W110"/>
  <c r="X110"/>
  <c r="Y110"/>
  <c r="Z110"/>
  <c r="AG110"/>
  <c r="AH110"/>
  <c r="AI110"/>
  <c r="AJ110"/>
  <c r="AK110"/>
  <c r="AL110"/>
  <c r="B111"/>
  <c r="C111"/>
  <c r="D111"/>
  <c r="E111"/>
  <c r="F111"/>
  <c r="G111"/>
  <c r="H111"/>
  <c r="I111"/>
  <c r="J111"/>
  <c r="K111"/>
  <c r="L111"/>
  <c r="M111"/>
  <c r="N111"/>
  <c r="O111"/>
  <c r="P111"/>
  <c r="Q111"/>
  <c r="R111"/>
  <c r="S111"/>
  <c r="T111"/>
  <c r="U111"/>
  <c r="V111"/>
  <c r="W111"/>
  <c r="X111"/>
  <c r="Y111"/>
  <c r="Z111"/>
  <c r="AG111"/>
  <c r="AH111"/>
  <c r="AI111"/>
  <c r="AJ111"/>
  <c r="AK111"/>
  <c r="AL111"/>
  <c r="S10" i="1"/>
  <c r="R10"/>
  <c r="AU12" i="30" l="1"/>
  <c r="AS12"/>
  <c r="AQ12"/>
  <c r="AT12"/>
  <c r="AR12"/>
  <c r="I114"/>
  <c r="AO17"/>
  <c r="U114"/>
  <c r="AI114"/>
  <c r="M114"/>
  <c r="E114"/>
  <c r="AG114"/>
  <c r="O114"/>
  <c r="C114"/>
  <c r="Y114"/>
  <c r="Q114"/>
  <c r="AK114"/>
  <c r="W114"/>
  <c r="S114"/>
  <c r="K114"/>
  <c r="G114"/>
  <c r="AP5"/>
  <c r="AO11"/>
  <c r="AV6"/>
  <c r="AU53"/>
  <c r="AS53"/>
  <c r="AU52"/>
  <c r="AQ52"/>
  <c r="AS51"/>
  <c r="AU50"/>
  <c r="AQ50"/>
  <c r="AQ49"/>
  <c r="AT48"/>
  <c r="AR48"/>
  <c r="AP48"/>
  <c r="AT47"/>
  <c r="AR47"/>
  <c r="AP47"/>
  <c r="AR46"/>
  <c r="AP46"/>
  <c r="AT45"/>
  <c r="AR45"/>
  <c r="AP45"/>
  <c r="AT44"/>
  <c r="AR44"/>
  <c r="AP44"/>
  <c r="AU43"/>
  <c r="AS43"/>
  <c r="AQ43"/>
  <c r="AU42"/>
  <c r="AS42"/>
  <c r="AQ42"/>
  <c r="AU41"/>
  <c r="AS41"/>
  <c r="AQ41"/>
  <c r="AU40"/>
  <c r="AS40"/>
  <c r="AQ40"/>
  <c r="AU39"/>
  <c r="AS39"/>
  <c r="AQ39"/>
  <c r="AT38"/>
  <c r="AR38"/>
  <c r="AP38"/>
  <c r="AT37"/>
  <c r="AR37"/>
  <c r="AP37"/>
  <c r="AT36"/>
  <c r="AR36"/>
  <c r="AP36"/>
  <c r="AT35"/>
  <c r="AR35"/>
  <c r="AP35"/>
  <c r="AT34"/>
  <c r="AR34"/>
  <c r="AP34"/>
  <c r="AU33"/>
  <c r="AS33"/>
  <c r="AQ33"/>
  <c r="AU32"/>
  <c r="AS32"/>
  <c r="AQ32"/>
  <c r="AU31"/>
  <c r="AS31"/>
  <c r="AQ31"/>
  <c r="AU30"/>
  <c r="AS30"/>
  <c r="AQ30"/>
  <c r="AU29"/>
  <c r="AS29"/>
  <c r="AQ29"/>
  <c r="AT28"/>
  <c r="AR28"/>
  <c r="AP28"/>
  <c r="AT27"/>
  <c r="AR27"/>
  <c r="AP27"/>
  <c r="AT26"/>
  <c r="AR26"/>
  <c r="AP26"/>
  <c r="AT25"/>
  <c r="AR25"/>
  <c r="AP25"/>
  <c r="AT24"/>
  <c r="AR24"/>
  <c r="AP24"/>
  <c r="AU23"/>
  <c r="AS23"/>
  <c r="AQ23"/>
  <c r="AU22"/>
  <c r="AS22"/>
  <c r="AQ22"/>
  <c r="AU21"/>
  <c r="AS21"/>
  <c r="AQ21"/>
  <c r="AU20"/>
  <c r="AS20"/>
  <c r="AQ20"/>
  <c r="AU19"/>
  <c r="AS19"/>
  <c r="AQ19"/>
  <c r="AT18"/>
  <c r="AR18"/>
  <c r="AP18"/>
  <c r="AT17"/>
  <c r="AR17"/>
  <c r="AP17"/>
  <c r="AT16"/>
  <c r="AR16"/>
  <c r="AP16"/>
  <c r="AT15"/>
  <c r="AR15"/>
  <c r="AP15"/>
  <c r="AT14"/>
  <c r="AR14"/>
  <c r="AP14"/>
  <c r="AT13"/>
  <c r="AR13"/>
  <c r="AP13"/>
  <c r="AT11"/>
  <c r="AR11"/>
  <c r="AP11"/>
  <c r="AT10"/>
  <c r="AR10"/>
  <c r="AP10"/>
  <c r="AT9"/>
  <c r="AR9"/>
  <c r="AP9"/>
  <c r="AT8"/>
  <c r="AR8"/>
  <c r="AP8"/>
  <c r="AU7"/>
  <c r="AS7"/>
  <c r="AQ7"/>
  <c r="AU5"/>
  <c r="AS5"/>
  <c r="AQ5"/>
  <c r="AU4"/>
  <c r="AS4"/>
  <c r="AQ4"/>
  <c r="AU3"/>
  <c r="AS3"/>
  <c r="AQ3"/>
  <c r="AU2"/>
  <c r="AS2"/>
  <c r="AQ2"/>
  <c r="AQ53"/>
  <c r="AS52"/>
  <c r="AU51"/>
  <c r="AQ51"/>
  <c r="AS50"/>
  <c r="AU49"/>
  <c r="AS49"/>
  <c r="AT46"/>
  <c r="AL114"/>
  <c r="AJ114"/>
  <c r="AH114"/>
  <c r="Z114"/>
  <c r="X114"/>
  <c r="V114"/>
  <c r="T114"/>
  <c r="R114"/>
  <c r="P114"/>
  <c r="N114"/>
  <c r="L114"/>
  <c r="J114"/>
  <c r="H114"/>
  <c r="F114"/>
  <c r="D114"/>
  <c r="AT53"/>
  <c r="AR53"/>
  <c r="AP53"/>
  <c r="AT52"/>
  <c r="AR52"/>
  <c r="AP52"/>
  <c r="AT51"/>
  <c r="AR51"/>
  <c r="AP51"/>
  <c r="AT50"/>
  <c r="AR50"/>
  <c r="AP50"/>
  <c r="AT49"/>
  <c r="AR49"/>
  <c r="AP49"/>
  <c r="AU48"/>
  <c r="AS48"/>
  <c r="AQ48"/>
  <c r="AU47"/>
  <c r="AS47"/>
  <c r="AQ47"/>
  <c r="AU46"/>
  <c r="AS46"/>
  <c r="AQ46"/>
  <c r="AU45"/>
  <c r="AS45"/>
  <c r="AQ45"/>
  <c r="AU44"/>
  <c r="AS44"/>
  <c r="AQ44"/>
  <c r="AT43"/>
  <c r="AR43"/>
  <c r="AP43"/>
  <c r="AT42"/>
  <c r="AR42"/>
  <c r="AP42"/>
  <c r="AT41"/>
  <c r="AR41"/>
  <c r="AP41"/>
  <c r="AT40"/>
  <c r="AR40"/>
  <c r="AP40"/>
  <c r="AT39"/>
  <c r="AR39"/>
  <c r="AP39"/>
  <c r="AU38"/>
  <c r="AS38"/>
  <c r="AQ38"/>
  <c r="AU37"/>
  <c r="AS37"/>
  <c r="AQ37"/>
  <c r="AU36"/>
  <c r="AS36"/>
  <c r="AQ36"/>
  <c r="AU35"/>
  <c r="AS35"/>
  <c r="AQ35"/>
  <c r="AU34"/>
  <c r="AS34"/>
  <c r="AQ34"/>
  <c r="AT33"/>
  <c r="AR33"/>
  <c r="AP33"/>
  <c r="AT32"/>
  <c r="AR32"/>
  <c r="AP32"/>
  <c r="AT31"/>
  <c r="AR31"/>
  <c r="AP31"/>
  <c r="AT30"/>
  <c r="AR30"/>
  <c r="AP30"/>
  <c r="AT29"/>
  <c r="AR29"/>
  <c r="AP29"/>
  <c r="AU28"/>
  <c r="AS28"/>
  <c r="AQ28"/>
  <c r="AU27"/>
  <c r="AS27"/>
  <c r="AQ27"/>
  <c r="AU26"/>
  <c r="AS26"/>
  <c r="AQ26"/>
  <c r="AU25"/>
  <c r="AS25"/>
  <c r="AQ25"/>
  <c r="AU24"/>
  <c r="AS24"/>
  <c r="AQ24"/>
  <c r="AT23"/>
  <c r="AR23"/>
  <c r="AP23"/>
  <c r="AT22"/>
  <c r="AR22"/>
  <c r="AP22"/>
  <c r="AT21"/>
  <c r="AR21"/>
  <c r="AP21"/>
  <c r="AT20"/>
  <c r="AR20"/>
  <c r="AP20"/>
  <c r="AT19"/>
  <c r="AR19"/>
  <c r="AP19"/>
  <c r="AU18"/>
  <c r="AS18"/>
  <c r="AQ18"/>
  <c r="AU17"/>
  <c r="AS17"/>
  <c r="AQ17"/>
  <c r="AU16"/>
  <c r="AS16"/>
  <c r="AQ16"/>
  <c r="AU15"/>
  <c r="AS15"/>
  <c r="AQ15"/>
  <c r="AU14"/>
  <c r="AS14"/>
  <c r="AQ14"/>
  <c r="AU13"/>
  <c r="AS13"/>
  <c r="AQ13"/>
  <c r="AU11"/>
  <c r="AS11"/>
  <c r="AQ11"/>
  <c r="AU10"/>
  <c r="AS10"/>
  <c r="AQ10"/>
  <c r="AU9"/>
  <c r="AS9"/>
  <c r="AQ9"/>
  <c r="AU8"/>
  <c r="AS8"/>
  <c r="AQ8"/>
  <c r="AT7"/>
  <c r="AR7"/>
  <c r="AP7"/>
  <c r="AT5"/>
  <c r="AR5"/>
  <c r="AT4"/>
  <c r="AR4"/>
  <c r="AP4"/>
  <c r="AT3"/>
  <c r="AR3"/>
  <c r="AP3"/>
  <c r="AT2"/>
  <c r="AR2"/>
  <c r="AP2"/>
  <c r="Z2" i="1"/>
  <c r="AV12" i="30" l="1"/>
  <c r="AV48"/>
  <c r="AV44"/>
  <c r="AV46"/>
  <c r="AV52"/>
  <c r="AV50"/>
  <c r="AV30"/>
  <c r="AV32"/>
  <c r="AV35"/>
  <c r="AV41"/>
  <c r="AV28"/>
  <c r="AV26"/>
  <c r="AV24"/>
  <c r="AV23"/>
  <c r="AV17"/>
  <c r="D116"/>
  <c r="C116"/>
  <c r="AV19"/>
  <c r="AV8"/>
  <c r="AV13"/>
  <c r="AV10"/>
  <c r="AV15"/>
  <c r="AV21"/>
  <c r="AV37"/>
  <c r="AV39"/>
  <c r="AV43"/>
  <c r="AV25"/>
  <c r="AV27"/>
  <c r="AV29"/>
  <c r="AV31"/>
  <c r="AV33"/>
  <c r="AV45"/>
  <c r="AV49"/>
  <c r="AV51"/>
  <c r="AV53"/>
  <c r="AV9"/>
  <c r="AV11"/>
  <c r="AV14"/>
  <c r="AV16"/>
  <c r="AV18"/>
  <c r="AV20"/>
  <c r="AV22"/>
  <c r="AV34"/>
  <c r="AV36"/>
  <c r="AV38"/>
  <c r="AV40"/>
  <c r="AV42"/>
  <c r="AV47"/>
  <c r="AV4"/>
  <c r="AV2"/>
  <c r="AV3"/>
  <c r="AV7"/>
  <c r="AV5"/>
  <c r="Q2" i="29"/>
  <c r="AB9" i="1"/>
  <c r="AB7"/>
  <c r="J4"/>
  <c r="N2"/>
  <c r="AE2" i="29" l="1"/>
  <c r="AF2"/>
  <c r="AD2"/>
  <c r="AC2"/>
  <c r="BQ2"/>
  <c r="N2" i="7" l="1"/>
  <c r="Z2"/>
  <c r="AA2"/>
  <c r="AB2"/>
  <c r="W10" i="1"/>
  <c r="V10"/>
  <c r="U10"/>
  <c r="T10"/>
  <c r="Q10"/>
  <c r="P10"/>
  <c r="O10"/>
  <c r="N10"/>
  <c r="M10"/>
  <c r="L10"/>
  <c r="K10"/>
  <c r="J10"/>
  <c r="I10"/>
  <c r="H10"/>
  <c r="G10"/>
  <c r="F10"/>
  <c r="E10"/>
  <c r="D10"/>
  <c r="BP2" i="29" l="1"/>
  <c r="AB2"/>
  <c r="AA2"/>
  <c r="E39" i="15"/>
  <c r="E38"/>
  <c r="E37"/>
  <c r="E36"/>
  <c r="E35"/>
  <c r="E34"/>
  <c r="E33"/>
  <c r="E32"/>
  <c r="E31"/>
  <c r="E30"/>
  <c r="D39"/>
  <c r="D38"/>
  <c r="D37"/>
  <c r="D36"/>
  <c r="D35"/>
  <c r="D34"/>
  <c r="D33"/>
  <c r="D32"/>
  <c r="D31"/>
  <c r="D30"/>
  <c r="C39"/>
  <c r="C38"/>
  <c r="C37"/>
  <c r="C36"/>
  <c r="C35"/>
  <c r="C34"/>
  <c r="C33"/>
  <c r="C32"/>
  <c r="C31"/>
  <c r="C30"/>
  <c r="G4" i="1"/>
  <c r="AZ4" i="30" s="1"/>
  <c r="T2" i="29"/>
  <c r="K2"/>
  <c r="D2"/>
  <c r="C40" i="15" l="1"/>
  <c r="C41" s="1"/>
  <c r="N2" i="29" s="1"/>
  <c r="D40" i="15"/>
  <c r="D41" s="1"/>
  <c r="O2" i="29" s="1"/>
  <c r="E40" i="15"/>
  <c r="E41" s="1"/>
  <c r="P2" i="29" s="1"/>
  <c r="J2"/>
  <c r="I2"/>
  <c r="G2"/>
  <c r="E2"/>
  <c r="A2"/>
  <c r="B2"/>
  <c r="C2"/>
  <c r="A4" i="1"/>
  <c r="AY4" i="30" s="1"/>
  <c r="V15" i="28"/>
  <c r="S1" i="26"/>
  <c r="V55" i="28"/>
  <c r="V56"/>
  <c r="V57"/>
  <c r="V58"/>
  <c r="V59"/>
  <c r="V60"/>
  <c r="V61"/>
  <c r="V39"/>
  <c r="V40"/>
  <c r="V41"/>
  <c r="V42"/>
  <c r="V43"/>
  <c r="V44"/>
  <c r="V45"/>
  <c r="V46"/>
  <c r="V47"/>
  <c r="V48"/>
  <c r="V49"/>
  <c r="V50"/>
  <c r="V51"/>
  <c r="V52"/>
  <c r="V53"/>
  <c r="V54"/>
  <c r="V6"/>
  <c r="V7"/>
  <c r="V8"/>
  <c r="V9"/>
  <c r="V10"/>
  <c r="V11"/>
  <c r="V12"/>
  <c r="V13"/>
  <c r="V14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5"/>
  <c r="H8" i="1"/>
  <c r="F8"/>
  <c r="W4"/>
  <c r="F40" i="15" l="1"/>
  <c r="F41"/>
  <c r="P14" i="22"/>
  <c r="P28" s="1"/>
  <c r="AA28" s="1"/>
  <c r="N10" i="12"/>
  <c r="O10"/>
  <c r="AA14" i="22" l="1"/>
  <c r="P13" i="28"/>
  <c r="P12"/>
  <c r="P11"/>
  <c r="P10"/>
  <c r="P9"/>
  <c r="P8"/>
  <c r="P7"/>
  <c r="P6"/>
  <c r="P5"/>
  <c r="R13"/>
  <c r="R12"/>
  <c r="R11"/>
  <c r="R10"/>
  <c r="R9"/>
  <c r="R8"/>
  <c r="R7"/>
  <c r="R6"/>
  <c r="R5"/>
  <c r="Q13"/>
  <c r="Q12"/>
  <c r="Q11"/>
  <c r="Q10"/>
  <c r="Q9"/>
  <c r="Q8"/>
  <c r="Q7"/>
  <c r="Q6"/>
  <c r="Q5"/>
  <c r="O13"/>
  <c r="O12"/>
  <c r="O11"/>
  <c r="O10"/>
  <c r="O9"/>
  <c r="O8"/>
  <c r="O7"/>
  <c r="O6"/>
  <c r="O5"/>
  <c r="N13"/>
  <c r="N12"/>
  <c r="N11"/>
  <c r="N10"/>
  <c r="N9"/>
  <c r="N8"/>
  <c r="N7"/>
  <c r="N6"/>
  <c r="N5"/>
  <c r="M13"/>
  <c r="M12"/>
  <c r="M11"/>
  <c r="M10"/>
  <c r="M9"/>
  <c r="M8"/>
  <c r="M7"/>
  <c r="M6"/>
  <c r="M5"/>
  <c r="L13"/>
  <c r="L12"/>
  <c r="L11"/>
  <c r="L10"/>
  <c r="L9"/>
  <c r="L8"/>
  <c r="L7"/>
  <c r="L6"/>
  <c r="L5"/>
  <c r="K13"/>
  <c r="K12"/>
  <c r="K11"/>
  <c r="K10"/>
  <c r="K9"/>
  <c r="K8"/>
  <c r="K7"/>
  <c r="K6"/>
  <c r="K5"/>
  <c r="J13"/>
  <c r="J12"/>
  <c r="J11"/>
  <c r="J10"/>
  <c r="J9"/>
  <c r="J8"/>
  <c r="J7"/>
  <c r="J6"/>
  <c r="J5"/>
  <c r="I13"/>
  <c r="I12"/>
  <c r="I11"/>
  <c r="I10"/>
  <c r="I9"/>
  <c r="I8"/>
  <c r="I7"/>
  <c r="I6"/>
  <c r="I5"/>
  <c r="H13"/>
  <c r="H12"/>
  <c r="H11"/>
  <c r="H10"/>
  <c r="H9"/>
  <c r="H8"/>
  <c r="H7"/>
  <c r="H6"/>
  <c r="H5"/>
  <c r="G13"/>
  <c r="G12"/>
  <c r="G11"/>
  <c r="G10"/>
  <c r="G9"/>
  <c r="G8"/>
  <c r="G7"/>
  <c r="G6"/>
  <c r="G5"/>
  <c r="F13"/>
  <c r="F12"/>
  <c r="F11"/>
  <c r="F10"/>
  <c r="F9"/>
  <c r="F8"/>
  <c r="F7"/>
  <c r="F6"/>
  <c r="F5"/>
  <c r="E13"/>
  <c r="E12"/>
  <c r="E11"/>
  <c r="E10"/>
  <c r="E9"/>
  <c r="E8"/>
  <c r="E7"/>
  <c r="E6"/>
  <c r="D13"/>
  <c r="D12"/>
  <c r="D11"/>
  <c r="D10"/>
  <c r="D9"/>
  <c r="D8"/>
  <c r="D7"/>
  <c r="D6"/>
  <c r="C13"/>
  <c r="C11"/>
  <c r="C12"/>
  <c r="C10"/>
  <c r="C9"/>
  <c r="C8"/>
  <c r="C7"/>
  <c r="C6"/>
  <c r="Q14"/>
  <c r="R14"/>
  <c r="O14"/>
  <c r="P14"/>
  <c r="M14"/>
  <c r="N14"/>
  <c r="K14"/>
  <c r="L14"/>
  <c r="G14"/>
  <c r="H14"/>
  <c r="I14"/>
  <c r="J14"/>
  <c r="F14"/>
  <c r="E14"/>
  <c r="D14"/>
  <c r="C14"/>
  <c r="S13" l="1"/>
  <c r="S11"/>
  <c r="S7"/>
  <c r="S6"/>
  <c r="S8"/>
  <c r="S10"/>
  <c r="S12"/>
  <c r="S14"/>
  <c r="S9"/>
  <c r="E5"/>
  <c r="D5"/>
  <c r="S5" s="1"/>
  <c r="C5"/>
  <c r="AF9" i="1"/>
  <c r="AE9"/>
  <c r="AD9"/>
  <c r="AC9"/>
  <c r="AF8"/>
  <c r="AE8"/>
  <c r="AD8"/>
  <c r="AC8"/>
  <c r="AB8"/>
  <c r="AF7"/>
  <c r="AE7"/>
  <c r="AD7"/>
  <c r="AC7"/>
  <c r="G4" i="12"/>
  <c r="A4"/>
  <c r="G4" i="11"/>
  <c r="A4"/>
  <c r="G4" i="10"/>
  <c r="A4"/>
  <c r="G4" i="9"/>
  <c r="A4"/>
  <c r="G4" i="8"/>
  <c r="A4"/>
  <c r="G4" i="7"/>
  <c r="A4"/>
  <c r="G4" i="6"/>
  <c r="A4"/>
  <c r="G4" i="5"/>
  <c r="A4"/>
  <c r="G4" i="4"/>
  <c r="A4"/>
  <c r="W36" i="28" l="1"/>
  <c r="W15"/>
  <c r="W40"/>
  <c r="B5" i="15"/>
  <c r="C3" i="22"/>
  <c r="B3" i="28"/>
  <c r="J16"/>
  <c r="P18" s="1"/>
  <c r="W6"/>
  <c r="W8"/>
  <c r="W10"/>
  <c r="W12"/>
  <c r="W14"/>
  <c r="W16"/>
  <c r="W18"/>
  <c r="W19"/>
  <c r="W21"/>
  <c r="W23"/>
  <c r="W25"/>
  <c r="W27"/>
  <c r="W29"/>
  <c r="W31"/>
  <c r="W33"/>
  <c r="W35"/>
  <c r="W37"/>
  <c r="W39"/>
  <c r="W42"/>
  <c r="W44"/>
  <c r="W46"/>
  <c r="W48"/>
  <c r="W50"/>
  <c r="W52"/>
  <c r="W54"/>
  <c r="W56"/>
  <c r="W58"/>
  <c r="W60"/>
  <c r="W5"/>
  <c r="W7"/>
  <c r="W9"/>
  <c r="W11"/>
  <c r="W13"/>
  <c r="W17"/>
  <c r="W20"/>
  <c r="W22"/>
  <c r="W24"/>
  <c r="W26"/>
  <c r="W28"/>
  <c r="W30"/>
  <c r="W32"/>
  <c r="W34"/>
  <c r="W38"/>
  <c r="W41"/>
  <c r="W43"/>
  <c r="W45"/>
  <c r="W47"/>
  <c r="W49"/>
  <c r="W51"/>
  <c r="W53"/>
  <c r="W55"/>
  <c r="W57"/>
  <c r="W59"/>
  <c r="W61"/>
  <c r="X15" l="1"/>
  <c r="X40"/>
  <c r="X61"/>
  <c r="X57"/>
  <c r="X53"/>
  <c r="X49"/>
  <c r="X45"/>
  <c r="X41"/>
  <c r="X36"/>
  <c r="X32"/>
  <c r="X28"/>
  <c r="X24"/>
  <c r="X20"/>
  <c r="X13"/>
  <c r="X9"/>
  <c r="X5"/>
  <c r="X58"/>
  <c r="X54"/>
  <c r="X50"/>
  <c r="X46"/>
  <c r="X42"/>
  <c r="X37"/>
  <c r="X33"/>
  <c r="X29"/>
  <c r="X25"/>
  <c r="X21"/>
  <c r="X18"/>
  <c r="X14"/>
  <c r="X10"/>
  <c r="X6"/>
  <c r="X59"/>
  <c r="X55"/>
  <c r="X51"/>
  <c r="X47"/>
  <c r="X43"/>
  <c r="X38"/>
  <c r="X34"/>
  <c r="X30"/>
  <c r="X26"/>
  <c r="X22"/>
  <c r="X17"/>
  <c r="X11"/>
  <c r="X7"/>
  <c r="X60"/>
  <c r="X56"/>
  <c r="X52"/>
  <c r="X48"/>
  <c r="X44"/>
  <c r="X39"/>
  <c r="X35"/>
  <c r="X31"/>
  <c r="X27"/>
  <c r="X23"/>
  <c r="X19"/>
  <c r="X16"/>
  <c r="X12"/>
  <c r="X8"/>
  <c r="U15" l="1"/>
  <c r="U5"/>
  <c r="U40"/>
  <c r="U24"/>
  <c r="U18"/>
  <c r="U12"/>
  <c r="U57"/>
  <c r="U6"/>
  <c r="U33"/>
  <c r="U51"/>
  <c r="U17"/>
  <c r="U10"/>
  <c r="U25"/>
  <c r="U50"/>
  <c r="U41"/>
  <c r="U32"/>
  <c r="U44"/>
  <c r="U34"/>
  <c r="U14"/>
  <c r="U21"/>
  <c r="U29"/>
  <c r="U42"/>
  <c r="U58"/>
  <c r="U13"/>
  <c r="U49"/>
  <c r="U45"/>
  <c r="U27"/>
  <c r="U60"/>
  <c r="U43"/>
  <c r="U37"/>
  <c r="U46"/>
  <c r="U54"/>
  <c r="U9"/>
  <c r="U20"/>
  <c r="U28"/>
  <c r="U36"/>
  <c r="U53"/>
  <c r="U61"/>
  <c r="U7"/>
  <c r="U26"/>
  <c r="F16"/>
  <c r="U19"/>
  <c r="U35"/>
  <c r="U52"/>
  <c r="U11"/>
  <c r="U22"/>
  <c r="U30"/>
  <c r="U38"/>
  <c r="U47"/>
  <c r="U55"/>
  <c r="U59"/>
  <c r="U8"/>
  <c r="U16"/>
  <c r="U23"/>
  <c r="U31"/>
  <c r="U39"/>
  <c r="U48"/>
  <c r="U56"/>
  <c r="X63"/>
  <c r="AC4" i="1"/>
  <c r="G5" i="15" s="1"/>
  <c r="Z4" i="1"/>
  <c r="K18" i="28" l="1"/>
  <c r="K19" s="1"/>
  <c r="G18"/>
  <c r="G19" s="1"/>
  <c r="AK2" i="29" s="1"/>
  <c r="C18" i="28"/>
  <c r="C19" s="1"/>
  <c r="AG2" i="29" s="1"/>
  <c r="E18" i="28"/>
  <c r="E19" s="1"/>
  <c r="AI2" i="29" s="1"/>
  <c r="M18" i="28"/>
  <c r="M19" s="1"/>
  <c r="I18"/>
  <c r="I19" s="1"/>
  <c r="D18"/>
  <c r="F18" s="1"/>
  <c r="H18" s="1"/>
  <c r="J18" s="1"/>
  <c r="L18" s="1"/>
  <c r="N18" s="1"/>
  <c r="E5" i="15"/>
  <c r="E3" i="22"/>
  <c r="D3" i="28"/>
  <c r="N10" i="7"/>
  <c r="O10"/>
  <c r="P10"/>
  <c r="Q10"/>
  <c r="U10" i="4"/>
  <c r="T10" i="5"/>
  <c r="U10"/>
  <c r="T10" i="6"/>
  <c r="U10"/>
  <c r="T10" i="7"/>
  <c r="U10"/>
  <c r="T10" i="8"/>
  <c r="U10"/>
  <c r="T10" i="9"/>
  <c r="U10"/>
  <c r="T10" i="10"/>
  <c r="U10"/>
  <c r="T10" i="11"/>
  <c r="U10"/>
  <c r="T10" i="12"/>
  <c r="U10"/>
  <c r="T10" i="4"/>
  <c r="O18" i="28" l="1"/>
  <c r="E7" i="21"/>
  <c r="E8"/>
  <c r="N7"/>
  <c r="N8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2"/>
  <c r="E3"/>
  <c r="E4"/>
  <c r="E5"/>
  <c r="E6"/>
  <c r="M6" s="1"/>
  <c r="K7"/>
  <c r="K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M28" l="1"/>
  <c r="L28"/>
  <c r="L26"/>
  <c r="M26"/>
  <c r="M24"/>
  <c r="L24"/>
  <c r="L22"/>
  <c r="M22"/>
  <c r="M20"/>
  <c r="L20"/>
  <c r="L18"/>
  <c r="M18"/>
  <c r="M16"/>
  <c r="L16"/>
  <c r="L14"/>
  <c r="M14"/>
  <c r="M12"/>
  <c r="L12"/>
  <c r="L10"/>
  <c r="M10"/>
  <c r="M58"/>
  <c r="L58"/>
  <c r="M56"/>
  <c r="L56"/>
  <c r="M54"/>
  <c r="L54"/>
  <c r="M52"/>
  <c r="L52"/>
  <c r="M50"/>
  <c r="L50"/>
  <c r="M48"/>
  <c r="L48"/>
  <c r="M46"/>
  <c r="L46"/>
  <c r="M44"/>
  <c r="L44"/>
  <c r="M42"/>
  <c r="L42"/>
  <c r="M40"/>
  <c r="L40"/>
  <c r="M38"/>
  <c r="L38"/>
  <c r="M36"/>
  <c r="L36"/>
  <c r="M34"/>
  <c r="L34"/>
  <c r="M88"/>
  <c r="L88"/>
  <c r="M86"/>
  <c r="L86"/>
  <c r="M84"/>
  <c r="L84"/>
  <c r="M82"/>
  <c r="L82"/>
  <c r="M80"/>
  <c r="L80"/>
  <c r="M78"/>
  <c r="L78"/>
  <c r="M76"/>
  <c r="L76"/>
  <c r="M74"/>
  <c r="L74"/>
  <c r="M72"/>
  <c r="L72"/>
  <c r="M70"/>
  <c r="L70"/>
  <c r="M68"/>
  <c r="L68"/>
  <c r="M66"/>
  <c r="L66"/>
  <c r="M64"/>
  <c r="L64"/>
  <c r="M62"/>
  <c r="L62"/>
  <c r="M60"/>
  <c r="L60"/>
  <c r="M116"/>
  <c r="L116"/>
  <c r="M114"/>
  <c r="L114"/>
  <c r="M112"/>
  <c r="L112"/>
  <c r="M110"/>
  <c r="L110"/>
  <c r="M108"/>
  <c r="L108"/>
  <c r="M106"/>
  <c r="L106"/>
  <c r="M104"/>
  <c r="L104"/>
  <c r="M102"/>
  <c r="L102"/>
  <c r="M100"/>
  <c r="L100"/>
  <c r="M98"/>
  <c r="L98"/>
  <c r="M96"/>
  <c r="L96"/>
  <c r="M94"/>
  <c r="L94"/>
  <c r="M92"/>
  <c r="L92"/>
  <c r="M90"/>
  <c r="L90"/>
  <c r="M146"/>
  <c r="L146"/>
  <c r="M144"/>
  <c r="L144"/>
  <c r="M142"/>
  <c r="L142"/>
  <c r="M140"/>
  <c r="L140"/>
  <c r="M138"/>
  <c r="L138"/>
  <c r="M136"/>
  <c r="L136"/>
  <c r="M134"/>
  <c r="L134"/>
  <c r="M132"/>
  <c r="L132"/>
  <c r="M130"/>
  <c r="L130"/>
  <c r="M128"/>
  <c r="L128"/>
  <c r="M126"/>
  <c r="L126"/>
  <c r="M124"/>
  <c r="L124"/>
  <c r="M122"/>
  <c r="L122"/>
  <c r="M120"/>
  <c r="L120"/>
  <c r="M118"/>
  <c r="L118"/>
  <c r="M174"/>
  <c r="L174"/>
  <c r="M172"/>
  <c r="L172"/>
  <c r="M170"/>
  <c r="L170"/>
  <c r="M168"/>
  <c r="L168"/>
  <c r="M166"/>
  <c r="L166"/>
  <c r="M164"/>
  <c r="L164"/>
  <c r="M162"/>
  <c r="L162"/>
  <c r="M160"/>
  <c r="L160"/>
  <c r="M158"/>
  <c r="L158"/>
  <c r="M156"/>
  <c r="L156"/>
  <c r="M154"/>
  <c r="L154"/>
  <c r="M152"/>
  <c r="L152"/>
  <c r="M150"/>
  <c r="L150"/>
  <c r="M148"/>
  <c r="L148"/>
  <c r="M204"/>
  <c r="L204"/>
  <c r="M202"/>
  <c r="L202"/>
  <c r="M200"/>
  <c r="L200"/>
  <c r="M198"/>
  <c r="L198"/>
  <c r="M196"/>
  <c r="L196"/>
  <c r="M194"/>
  <c r="L194"/>
  <c r="M192"/>
  <c r="L192"/>
  <c r="M190"/>
  <c r="L190"/>
  <c r="M188"/>
  <c r="L188"/>
  <c r="M186"/>
  <c r="L186"/>
  <c r="M184"/>
  <c r="L184"/>
  <c r="M182"/>
  <c r="L182"/>
  <c r="M180"/>
  <c r="L180"/>
  <c r="M178"/>
  <c r="L178"/>
  <c r="M176"/>
  <c r="L176"/>
  <c r="K290"/>
  <c r="M290"/>
  <c r="L290"/>
  <c r="K288"/>
  <c r="M288"/>
  <c r="L288"/>
  <c r="K286"/>
  <c r="M286"/>
  <c r="L286"/>
  <c r="K284"/>
  <c r="M284"/>
  <c r="L284"/>
  <c r="K282"/>
  <c r="M282"/>
  <c r="L282"/>
  <c r="K280"/>
  <c r="M280"/>
  <c r="L280"/>
  <c r="K278"/>
  <c r="M278"/>
  <c r="L278"/>
  <c r="K276"/>
  <c r="M276"/>
  <c r="L276"/>
  <c r="K274"/>
  <c r="M274"/>
  <c r="L274"/>
  <c r="K272"/>
  <c r="M272"/>
  <c r="L272"/>
  <c r="K270"/>
  <c r="M270"/>
  <c r="L270"/>
  <c r="K268"/>
  <c r="M268"/>
  <c r="L268"/>
  <c r="K266"/>
  <c r="M266"/>
  <c r="L266"/>
  <c r="M264"/>
  <c r="L264"/>
  <c r="K262"/>
  <c r="M262"/>
  <c r="L262"/>
  <c r="K260"/>
  <c r="M260"/>
  <c r="L260"/>
  <c r="K258"/>
  <c r="M258"/>
  <c r="L258"/>
  <c r="K256"/>
  <c r="M256"/>
  <c r="L256"/>
  <c r="K254"/>
  <c r="M254"/>
  <c r="L254"/>
  <c r="K252"/>
  <c r="M252"/>
  <c r="L252"/>
  <c r="K250"/>
  <c r="M250"/>
  <c r="L250"/>
  <c r="K248"/>
  <c r="M248"/>
  <c r="L248"/>
  <c r="K246"/>
  <c r="M246"/>
  <c r="L246"/>
  <c r="K244"/>
  <c r="M244"/>
  <c r="L244"/>
  <c r="M242"/>
  <c r="L242"/>
  <c r="K240"/>
  <c r="M240"/>
  <c r="L240"/>
  <c r="K238"/>
  <c r="M238"/>
  <c r="L238"/>
  <c r="K236"/>
  <c r="M236"/>
  <c r="L236"/>
  <c r="M234"/>
  <c r="L234"/>
  <c r="K232"/>
  <c r="M232"/>
  <c r="L232"/>
  <c r="K230"/>
  <c r="M230"/>
  <c r="L230"/>
  <c r="K228"/>
  <c r="M228"/>
  <c r="L228"/>
  <c r="M226"/>
  <c r="L226"/>
  <c r="M224"/>
  <c r="L224"/>
  <c r="M222"/>
  <c r="L222"/>
  <c r="M220"/>
  <c r="L220"/>
  <c r="M218"/>
  <c r="L218"/>
  <c r="M216"/>
  <c r="L216"/>
  <c r="M214"/>
  <c r="L214"/>
  <c r="M212"/>
  <c r="L212"/>
  <c r="M210"/>
  <c r="L210"/>
  <c r="M208"/>
  <c r="L208"/>
  <c r="M206"/>
  <c r="L206"/>
  <c r="M8"/>
  <c r="L8"/>
  <c r="L30"/>
  <c r="M30"/>
  <c r="M29"/>
  <c r="L29"/>
  <c r="M27"/>
  <c r="L27"/>
  <c r="M25"/>
  <c r="L25"/>
  <c r="M23"/>
  <c r="L23"/>
  <c r="M21"/>
  <c r="L21"/>
  <c r="M19"/>
  <c r="L19"/>
  <c r="M17"/>
  <c r="L17"/>
  <c r="M15"/>
  <c r="L15"/>
  <c r="M13"/>
  <c r="L13"/>
  <c r="M11"/>
  <c r="L11"/>
  <c r="K9"/>
  <c r="M9"/>
  <c r="L9"/>
  <c r="M59"/>
  <c r="L59"/>
  <c r="L57"/>
  <c r="M57"/>
  <c r="M55"/>
  <c r="L55"/>
  <c r="L53"/>
  <c r="M53"/>
  <c r="M51"/>
  <c r="L51"/>
  <c r="L49"/>
  <c r="M49"/>
  <c r="M47"/>
  <c r="L47"/>
  <c r="L45"/>
  <c r="M45"/>
  <c r="M43"/>
  <c r="L43"/>
  <c r="L41"/>
  <c r="M41"/>
  <c r="M39"/>
  <c r="L39"/>
  <c r="L37"/>
  <c r="M37"/>
  <c r="M35"/>
  <c r="L35"/>
  <c r="M87"/>
  <c r="L87"/>
  <c r="L85"/>
  <c r="M85"/>
  <c r="M83"/>
  <c r="L83"/>
  <c r="L81"/>
  <c r="M81"/>
  <c r="M79"/>
  <c r="L79"/>
  <c r="L77"/>
  <c r="M77"/>
  <c r="M75"/>
  <c r="L75"/>
  <c r="L73"/>
  <c r="M73"/>
  <c r="M71"/>
  <c r="L71"/>
  <c r="L69"/>
  <c r="M69"/>
  <c r="M67"/>
  <c r="L67"/>
  <c r="L65"/>
  <c r="M65"/>
  <c r="M63"/>
  <c r="L63"/>
  <c r="L61"/>
  <c r="M61"/>
  <c r="L117"/>
  <c r="M117"/>
  <c r="M115"/>
  <c r="L115"/>
  <c r="L113"/>
  <c r="M113"/>
  <c r="M111"/>
  <c r="L111"/>
  <c r="L109"/>
  <c r="M109"/>
  <c r="M107"/>
  <c r="L107"/>
  <c r="L105"/>
  <c r="M105"/>
  <c r="M103"/>
  <c r="L103"/>
  <c r="L101"/>
  <c r="M101"/>
  <c r="M99"/>
  <c r="L99"/>
  <c r="L97"/>
  <c r="M97"/>
  <c r="M95"/>
  <c r="L95"/>
  <c r="L93"/>
  <c r="M93"/>
  <c r="M91"/>
  <c r="L91"/>
  <c r="L89"/>
  <c r="M89"/>
  <c r="L145"/>
  <c r="M145"/>
  <c r="M143"/>
  <c r="L143"/>
  <c r="L141"/>
  <c r="M141"/>
  <c r="M139"/>
  <c r="L139"/>
  <c r="L137"/>
  <c r="M137"/>
  <c r="M135"/>
  <c r="L135"/>
  <c r="L133"/>
  <c r="M133"/>
  <c r="M131"/>
  <c r="L131"/>
  <c r="L129"/>
  <c r="M129"/>
  <c r="M127"/>
  <c r="L127"/>
  <c r="L125"/>
  <c r="M125"/>
  <c r="M123"/>
  <c r="L123"/>
  <c r="L121"/>
  <c r="M121"/>
  <c r="M119"/>
  <c r="L119"/>
  <c r="M175"/>
  <c r="L175"/>
  <c r="L173"/>
  <c r="M173"/>
  <c r="M171"/>
  <c r="L171"/>
  <c r="L169"/>
  <c r="M169"/>
  <c r="M167"/>
  <c r="L167"/>
  <c r="L165"/>
  <c r="M165"/>
  <c r="M163"/>
  <c r="L163"/>
  <c r="L161"/>
  <c r="M161"/>
  <c r="M159"/>
  <c r="L159"/>
  <c r="L157"/>
  <c r="M157"/>
  <c r="M155"/>
  <c r="L155"/>
  <c r="L153"/>
  <c r="M153"/>
  <c r="M151"/>
  <c r="L151"/>
  <c r="L149"/>
  <c r="M149"/>
  <c r="M147"/>
  <c r="L147"/>
  <c r="M203"/>
  <c r="L203"/>
  <c r="L201"/>
  <c r="M201"/>
  <c r="M199"/>
  <c r="L199"/>
  <c r="L197"/>
  <c r="M197"/>
  <c r="M195"/>
  <c r="L195"/>
  <c r="L193"/>
  <c r="M193"/>
  <c r="M191"/>
  <c r="L191"/>
  <c r="L189"/>
  <c r="M189"/>
  <c r="M187"/>
  <c r="L187"/>
  <c r="L185"/>
  <c r="M185"/>
  <c r="M183"/>
  <c r="L183"/>
  <c r="L181"/>
  <c r="M181"/>
  <c r="M179"/>
  <c r="L179"/>
  <c r="L177"/>
  <c r="M177"/>
  <c r="M291"/>
  <c r="L291"/>
  <c r="M289"/>
  <c r="L289"/>
  <c r="M287"/>
  <c r="L287"/>
  <c r="M285"/>
  <c r="L285"/>
  <c r="M283"/>
  <c r="L283"/>
  <c r="M281"/>
  <c r="L281"/>
  <c r="M279"/>
  <c r="L279"/>
  <c r="M277"/>
  <c r="L277"/>
  <c r="M275"/>
  <c r="L275"/>
  <c r="M273"/>
  <c r="L273"/>
  <c r="M271"/>
  <c r="L271"/>
  <c r="M269"/>
  <c r="L269"/>
  <c r="M267"/>
  <c r="L267"/>
  <c r="M265"/>
  <c r="L265"/>
  <c r="M263"/>
  <c r="L263"/>
  <c r="M261"/>
  <c r="L261"/>
  <c r="M259"/>
  <c r="L259"/>
  <c r="M257"/>
  <c r="L257"/>
  <c r="M255"/>
  <c r="L255"/>
  <c r="M253"/>
  <c r="L253"/>
  <c r="M251"/>
  <c r="L251"/>
  <c r="M249"/>
  <c r="L249"/>
  <c r="M247"/>
  <c r="L247"/>
  <c r="M245"/>
  <c r="L245"/>
  <c r="M243"/>
  <c r="L243"/>
  <c r="M241"/>
  <c r="L241"/>
  <c r="M239"/>
  <c r="L239"/>
  <c r="M237"/>
  <c r="L237"/>
  <c r="M235"/>
  <c r="L235"/>
  <c r="L233"/>
  <c r="M233"/>
  <c r="M231"/>
  <c r="L231"/>
  <c r="L229"/>
  <c r="M229"/>
  <c r="M227"/>
  <c r="L227"/>
  <c r="L225"/>
  <c r="M225"/>
  <c r="M223"/>
  <c r="L223"/>
  <c r="L221"/>
  <c r="M221"/>
  <c r="M219"/>
  <c r="L219"/>
  <c r="L217"/>
  <c r="M217"/>
  <c r="M215"/>
  <c r="L215"/>
  <c r="L213"/>
  <c r="M213"/>
  <c r="M211"/>
  <c r="L211"/>
  <c r="L209"/>
  <c r="M209"/>
  <c r="M207"/>
  <c r="L207"/>
  <c r="L205"/>
  <c r="M205"/>
  <c r="M7"/>
  <c r="L7"/>
  <c r="M4"/>
  <c r="L4"/>
  <c r="M2"/>
  <c r="L2"/>
  <c r="L5"/>
  <c r="M5"/>
  <c r="L3"/>
  <c r="M3"/>
  <c r="L33"/>
  <c r="M33"/>
  <c r="M32"/>
  <c r="L32"/>
  <c r="L31"/>
  <c r="M31"/>
  <c r="L6"/>
  <c r="K3"/>
  <c r="K2"/>
  <c r="N19" i="28"/>
  <c r="J19"/>
  <c r="F19"/>
  <c r="AJ2" i="29" s="1"/>
  <c r="H19" i="28"/>
  <c r="AL2" i="29" s="1"/>
  <c r="D19" i="28"/>
  <c r="L19"/>
  <c r="AH2" i="29"/>
  <c r="K29" i="21"/>
  <c r="K27"/>
  <c r="K25"/>
  <c r="K23"/>
  <c r="K21"/>
  <c r="K19"/>
  <c r="K17"/>
  <c r="K15"/>
  <c r="K13"/>
  <c r="K11"/>
  <c r="K59"/>
  <c r="K57"/>
  <c r="K55"/>
  <c r="K53"/>
  <c r="K51"/>
  <c r="K49"/>
  <c r="K47"/>
  <c r="K45"/>
  <c r="K43"/>
  <c r="K41"/>
  <c r="K39"/>
  <c r="K37"/>
  <c r="K33"/>
  <c r="K31"/>
  <c r="K87"/>
  <c r="K85"/>
  <c r="K83"/>
  <c r="K81"/>
  <c r="K79"/>
  <c r="K77"/>
  <c r="K75"/>
  <c r="K73"/>
  <c r="K71"/>
  <c r="K69"/>
  <c r="K67"/>
  <c r="K65"/>
  <c r="K61"/>
  <c r="K117"/>
  <c r="K115"/>
  <c r="K113"/>
  <c r="K111"/>
  <c r="K109"/>
  <c r="K107"/>
  <c r="K105"/>
  <c r="K103"/>
  <c r="K101"/>
  <c r="K99"/>
  <c r="K97"/>
  <c r="K95"/>
  <c r="K91"/>
  <c r="K89"/>
  <c r="K145"/>
  <c r="K143"/>
  <c r="K141"/>
  <c r="K139"/>
  <c r="K137"/>
  <c r="K135"/>
  <c r="K133"/>
  <c r="K131"/>
  <c r="K129"/>
  <c r="K127"/>
  <c r="K125"/>
  <c r="K123"/>
  <c r="K121"/>
  <c r="K119"/>
  <c r="K175"/>
  <c r="K173"/>
  <c r="K171"/>
  <c r="K169"/>
  <c r="K167"/>
  <c r="K165"/>
  <c r="K163"/>
  <c r="K161"/>
  <c r="K159"/>
  <c r="K157"/>
  <c r="K155"/>
  <c r="K153"/>
  <c r="K151"/>
  <c r="K149"/>
  <c r="K147"/>
  <c r="K203"/>
  <c r="K201"/>
  <c r="K199"/>
  <c r="K197"/>
  <c r="K195"/>
  <c r="K193"/>
  <c r="K191"/>
  <c r="K189"/>
  <c r="K187"/>
  <c r="K185"/>
  <c r="K183"/>
  <c r="K181"/>
  <c r="K179"/>
  <c r="K177"/>
  <c r="K291"/>
  <c r="K289"/>
  <c r="K287"/>
  <c r="K285"/>
  <c r="K283"/>
  <c r="K281"/>
  <c r="K279"/>
  <c r="K277"/>
  <c r="K275"/>
  <c r="K273"/>
  <c r="K271"/>
  <c r="K269"/>
  <c r="K267"/>
  <c r="K265"/>
  <c r="K263"/>
  <c r="K261"/>
  <c r="K259"/>
  <c r="K257"/>
  <c r="K255"/>
  <c r="K253"/>
  <c r="K251"/>
  <c r="K249"/>
  <c r="K247"/>
  <c r="K245"/>
  <c r="K243"/>
  <c r="K237"/>
  <c r="K235"/>
  <c r="K233"/>
  <c r="K231"/>
  <c r="K229"/>
  <c r="K227"/>
  <c r="K225"/>
  <c r="K223"/>
  <c r="K221"/>
  <c r="K219"/>
  <c r="K217"/>
  <c r="K215"/>
  <c r="K213"/>
  <c r="K211"/>
  <c r="K209"/>
  <c r="K207"/>
  <c r="K205"/>
  <c r="K30"/>
  <c r="N30"/>
  <c r="K28"/>
  <c r="N28"/>
  <c r="K26"/>
  <c r="N26"/>
  <c r="K24"/>
  <c r="N24"/>
  <c r="K22"/>
  <c r="N22"/>
  <c r="K20"/>
  <c r="N20"/>
  <c r="K18"/>
  <c r="N18"/>
  <c r="K16"/>
  <c r="N16"/>
  <c r="K14"/>
  <c r="N14"/>
  <c r="K12"/>
  <c r="N12"/>
  <c r="N10"/>
  <c r="N6"/>
  <c r="K4"/>
  <c r="N4"/>
  <c r="K58"/>
  <c r="N58"/>
  <c r="K56"/>
  <c r="N56"/>
  <c r="K54"/>
  <c r="N54"/>
  <c r="K52"/>
  <c r="N52"/>
  <c r="K50"/>
  <c r="N50"/>
  <c r="K48"/>
  <c r="N48"/>
  <c r="K46"/>
  <c r="N46"/>
  <c r="K44"/>
  <c r="N44"/>
  <c r="K42"/>
  <c r="N42"/>
  <c r="K40"/>
  <c r="N40"/>
  <c r="K38"/>
  <c r="N38"/>
  <c r="K36"/>
  <c r="N36"/>
  <c r="K34"/>
  <c r="N34"/>
  <c r="K32"/>
  <c r="N32"/>
  <c r="K88"/>
  <c r="N88"/>
  <c r="K86"/>
  <c r="N86"/>
  <c r="K84"/>
  <c r="N84"/>
  <c r="K82"/>
  <c r="N82"/>
  <c r="K80"/>
  <c r="N80"/>
  <c r="K78"/>
  <c r="N78"/>
  <c r="K76"/>
  <c r="N76"/>
  <c r="K74"/>
  <c r="N74"/>
  <c r="K72"/>
  <c r="N72"/>
  <c r="K70"/>
  <c r="N70"/>
  <c r="K68"/>
  <c r="N68"/>
  <c r="K66"/>
  <c r="N66"/>
  <c r="N64"/>
  <c r="K62"/>
  <c r="N62"/>
  <c r="K60"/>
  <c r="N60"/>
  <c r="K116"/>
  <c r="N116"/>
  <c r="K114"/>
  <c r="N114"/>
  <c r="K112"/>
  <c r="N112"/>
  <c r="K110"/>
  <c r="N110"/>
  <c r="K108"/>
  <c r="N108"/>
  <c r="K106"/>
  <c r="N106"/>
  <c r="K104"/>
  <c r="N104"/>
  <c r="K102"/>
  <c r="N102"/>
  <c r="K100"/>
  <c r="N100"/>
  <c r="K98"/>
  <c r="N98"/>
  <c r="K96"/>
  <c r="N96"/>
  <c r="K94"/>
  <c r="N94"/>
  <c r="N92"/>
  <c r="K90"/>
  <c r="N90"/>
  <c r="K146"/>
  <c r="N146"/>
  <c r="K144"/>
  <c r="N144"/>
  <c r="K142"/>
  <c r="N142"/>
  <c r="K140"/>
  <c r="N140"/>
  <c r="K138"/>
  <c r="N138"/>
  <c r="K136"/>
  <c r="N136"/>
  <c r="K134"/>
  <c r="N134"/>
  <c r="K132"/>
  <c r="N132"/>
  <c r="K130"/>
  <c r="N130"/>
  <c r="K128"/>
  <c r="N128"/>
  <c r="K126"/>
  <c r="N126"/>
  <c r="K124"/>
  <c r="N124"/>
  <c r="N122"/>
  <c r="K120"/>
  <c r="N120"/>
  <c r="K118"/>
  <c r="N118"/>
  <c r="K174"/>
  <c r="N174"/>
  <c r="K172"/>
  <c r="N172"/>
  <c r="K170"/>
  <c r="N170"/>
  <c r="K168"/>
  <c r="N168"/>
  <c r="K166"/>
  <c r="N166"/>
  <c r="K164"/>
  <c r="N164"/>
  <c r="K162"/>
  <c r="N162"/>
  <c r="K160"/>
  <c r="N160"/>
  <c r="K158"/>
  <c r="N158"/>
  <c r="K156"/>
  <c r="N156"/>
  <c r="K154"/>
  <c r="N154"/>
  <c r="K152"/>
  <c r="N152"/>
  <c r="K150"/>
  <c r="N150"/>
  <c r="K148"/>
  <c r="N148"/>
  <c r="K204"/>
  <c r="N204"/>
  <c r="K202"/>
  <c r="N202"/>
  <c r="K200"/>
  <c r="N200"/>
  <c r="K198"/>
  <c r="N198"/>
  <c r="K196"/>
  <c r="N196"/>
  <c r="K194"/>
  <c r="N194"/>
  <c r="K192"/>
  <c r="N192"/>
  <c r="K190"/>
  <c r="N190"/>
  <c r="K188"/>
  <c r="N188"/>
  <c r="K186"/>
  <c r="N186"/>
  <c r="K184"/>
  <c r="N184"/>
  <c r="K182"/>
  <c r="N182"/>
  <c r="K180"/>
  <c r="N180"/>
  <c r="K178"/>
  <c r="N178"/>
  <c r="N176"/>
  <c r="K226"/>
  <c r="N226"/>
  <c r="K224"/>
  <c r="N224"/>
  <c r="K222"/>
  <c r="N222"/>
  <c r="K220"/>
  <c r="N220"/>
  <c r="K218"/>
  <c r="N218"/>
  <c r="K216"/>
  <c r="N216"/>
  <c r="K214"/>
  <c r="N214"/>
  <c r="K212"/>
  <c r="N212"/>
  <c r="K210"/>
  <c r="N210"/>
  <c r="K208"/>
  <c r="N208"/>
  <c r="K206"/>
  <c r="N206"/>
  <c r="N291"/>
  <c r="N289"/>
  <c r="N287"/>
  <c r="N285"/>
  <c r="N283"/>
  <c r="N281"/>
  <c r="N279"/>
  <c r="N277"/>
  <c r="N275"/>
  <c r="N273"/>
  <c r="N271"/>
  <c r="N269"/>
  <c r="N267"/>
  <c r="N265"/>
  <c r="N263"/>
  <c r="N261"/>
  <c r="N259"/>
  <c r="N257"/>
  <c r="N255"/>
  <c r="N253"/>
  <c r="N251"/>
  <c r="N249"/>
  <c r="N247"/>
  <c r="N245"/>
  <c r="N243"/>
  <c r="N241"/>
  <c r="N239"/>
  <c r="N237"/>
  <c r="N235"/>
  <c r="N233"/>
  <c r="N231"/>
  <c r="N229"/>
  <c r="N227"/>
  <c r="N223"/>
  <c r="N219"/>
  <c r="N215"/>
  <c r="N211"/>
  <c r="N207"/>
  <c r="N203"/>
  <c r="N199"/>
  <c r="N195"/>
  <c r="N191"/>
  <c r="N187"/>
  <c r="N183"/>
  <c r="N179"/>
  <c r="N175"/>
  <c r="N171"/>
  <c r="N167"/>
  <c r="N163"/>
  <c r="N159"/>
  <c r="N155"/>
  <c r="N151"/>
  <c r="N147"/>
  <c r="N143"/>
  <c r="N139"/>
  <c r="N135"/>
  <c r="N131"/>
  <c r="N127"/>
  <c r="N123"/>
  <c r="N119"/>
  <c r="N115"/>
  <c r="N111"/>
  <c r="N107"/>
  <c r="N103"/>
  <c r="N99"/>
  <c r="N95"/>
  <c r="N91"/>
  <c r="N87"/>
  <c r="N83"/>
  <c r="N79"/>
  <c r="N75"/>
  <c r="N71"/>
  <c r="N67"/>
  <c r="N63"/>
  <c r="N59"/>
  <c r="N55"/>
  <c r="N51"/>
  <c r="N47"/>
  <c r="N43"/>
  <c r="N39"/>
  <c r="N35"/>
  <c r="N31"/>
  <c r="N27"/>
  <c r="N23"/>
  <c r="N19"/>
  <c r="N15"/>
  <c r="N11"/>
  <c r="N5"/>
  <c r="N2"/>
  <c r="N290"/>
  <c r="N288"/>
  <c r="N286"/>
  <c r="N284"/>
  <c r="N282"/>
  <c r="N280"/>
  <c r="N278"/>
  <c r="N276"/>
  <c r="N274"/>
  <c r="N272"/>
  <c r="N270"/>
  <c r="N268"/>
  <c r="N266"/>
  <c r="N264"/>
  <c r="N262"/>
  <c r="N260"/>
  <c r="N258"/>
  <c r="N256"/>
  <c r="N254"/>
  <c r="N252"/>
  <c r="N250"/>
  <c r="N248"/>
  <c r="N246"/>
  <c r="N244"/>
  <c r="N242"/>
  <c r="N240"/>
  <c r="N238"/>
  <c r="N236"/>
  <c r="N234"/>
  <c r="N232"/>
  <c r="N230"/>
  <c r="N228"/>
  <c r="N225"/>
  <c r="N221"/>
  <c r="N217"/>
  <c r="N213"/>
  <c r="N209"/>
  <c r="N205"/>
  <c r="N201"/>
  <c r="N197"/>
  <c r="N193"/>
  <c r="N189"/>
  <c r="N185"/>
  <c r="N181"/>
  <c r="N177"/>
  <c r="N173"/>
  <c r="N169"/>
  <c r="N165"/>
  <c r="N161"/>
  <c r="N157"/>
  <c r="N153"/>
  <c r="N149"/>
  <c r="N145"/>
  <c r="N141"/>
  <c r="N137"/>
  <c r="N133"/>
  <c r="N129"/>
  <c r="N125"/>
  <c r="N121"/>
  <c r="N117"/>
  <c r="N113"/>
  <c r="N109"/>
  <c r="N105"/>
  <c r="N101"/>
  <c r="N97"/>
  <c r="N93"/>
  <c r="N89"/>
  <c r="N85"/>
  <c r="N81"/>
  <c r="N77"/>
  <c r="N73"/>
  <c r="N69"/>
  <c r="N65"/>
  <c r="N61"/>
  <c r="N57"/>
  <c r="N53"/>
  <c r="N49"/>
  <c r="N45"/>
  <c r="N41"/>
  <c r="N37"/>
  <c r="N33"/>
  <c r="N29"/>
  <c r="N25"/>
  <c r="N21"/>
  <c r="N17"/>
  <c r="N13"/>
  <c r="N9"/>
  <c r="N3"/>
  <c r="F2"/>
  <c r="F3" s="1"/>
  <c r="F4" s="1"/>
  <c r="F5" s="1"/>
  <c r="F6" s="1"/>
  <c r="F7" s="1"/>
  <c r="F8" s="1"/>
  <c r="F9" s="1"/>
  <c r="F10" s="1"/>
  <c r="F11" s="1"/>
  <c r="F12" s="1"/>
  <c r="F13" s="1"/>
  <c r="F14" s="1"/>
  <c r="F15" s="1"/>
  <c r="AV2" i="29"/>
  <c r="AX2"/>
  <c r="AZ2"/>
  <c r="BB2"/>
  <c r="BD2"/>
  <c r="BF2"/>
  <c r="BH2"/>
  <c r="BJ2"/>
  <c r="BL2"/>
  <c r="BN2"/>
  <c r="Y10" i="22"/>
  <c r="Y14" s="1"/>
  <c r="N14"/>
  <c r="D20"/>
  <c r="N24"/>
  <c r="Y24" s="1"/>
  <c r="Y28" s="1"/>
  <c r="C6"/>
  <c r="D6"/>
  <c r="E6"/>
  <c r="G6"/>
  <c r="N2" i="12"/>
  <c r="Z2"/>
  <c r="AA2"/>
  <c r="AB2"/>
  <c r="J4"/>
  <c r="W4"/>
  <c r="Z4"/>
  <c r="AC4"/>
  <c r="W6"/>
  <c r="AB7"/>
  <c r="F8"/>
  <c r="H8"/>
  <c r="AB9"/>
  <c r="D10"/>
  <c r="C15" i="22" s="1"/>
  <c r="E10" i="12"/>
  <c r="D15" i="22" s="1"/>
  <c r="F10" i="12"/>
  <c r="E16" i="15" s="1"/>
  <c r="G10" i="12"/>
  <c r="H10"/>
  <c r="E15" i="22" s="1"/>
  <c r="I10" i="12"/>
  <c r="G15" i="22" s="1"/>
  <c r="H15" s="1"/>
  <c r="J10" i="12"/>
  <c r="K10"/>
  <c r="L10"/>
  <c r="M10"/>
  <c r="P10"/>
  <c r="Q10"/>
  <c r="V10"/>
  <c r="W10"/>
  <c r="N2" i="4"/>
  <c r="Z2"/>
  <c r="AA2"/>
  <c r="AB2"/>
  <c r="J4"/>
  <c r="W4"/>
  <c r="Z4"/>
  <c r="AC4"/>
  <c r="W6"/>
  <c r="AB7"/>
  <c r="F8"/>
  <c r="H8"/>
  <c r="AB9"/>
  <c r="D10"/>
  <c r="C7" i="22" s="1"/>
  <c r="E10" i="4"/>
  <c r="D7" i="22" s="1"/>
  <c r="F10" i="4"/>
  <c r="G10"/>
  <c r="H10"/>
  <c r="E7" i="22" s="1"/>
  <c r="F7" s="1"/>
  <c r="I10" i="4"/>
  <c r="G7" i="22" s="1"/>
  <c r="J10" i="4"/>
  <c r="K10"/>
  <c r="L10"/>
  <c r="M10"/>
  <c r="N10"/>
  <c r="O10"/>
  <c r="P10"/>
  <c r="Q10"/>
  <c r="V10"/>
  <c r="W10"/>
  <c r="N2" i="5"/>
  <c r="Z2"/>
  <c r="AA2"/>
  <c r="AB2"/>
  <c r="J4"/>
  <c r="W4"/>
  <c r="Z4"/>
  <c r="AC4"/>
  <c r="W6"/>
  <c r="AB7"/>
  <c r="F8"/>
  <c r="H8"/>
  <c r="AB9"/>
  <c r="D10"/>
  <c r="C9" i="15" s="1"/>
  <c r="E10" i="5"/>
  <c r="D8" i="22" s="1"/>
  <c r="F10" i="5"/>
  <c r="E9" i="15" s="1"/>
  <c r="G10" i="5"/>
  <c r="H10"/>
  <c r="E8" i="22" s="1"/>
  <c r="I10" i="5"/>
  <c r="G8" i="22" s="1"/>
  <c r="H8" s="1"/>
  <c r="J10" i="5"/>
  <c r="K10"/>
  <c r="L10"/>
  <c r="M10"/>
  <c r="N10"/>
  <c r="O10"/>
  <c r="P10"/>
  <c r="Q10"/>
  <c r="V10"/>
  <c r="W10"/>
  <c r="N2" i="6"/>
  <c r="Z2"/>
  <c r="AA2"/>
  <c r="AB2"/>
  <c r="J4"/>
  <c r="W4"/>
  <c r="Z4"/>
  <c r="AC4"/>
  <c r="W6"/>
  <c r="AB7"/>
  <c r="F8"/>
  <c r="H8"/>
  <c r="AB9"/>
  <c r="D10"/>
  <c r="C9" i="22" s="1"/>
  <c r="E10" i="6"/>
  <c r="D9" i="22" s="1"/>
  <c r="F10" i="6"/>
  <c r="G10"/>
  <c r="H10"/>
  <c r="E9" i="22" s="1"/>
  <c r="F9" s="1"/>
  <c r="I10" i="6"/>
  <c r="G9" i="22" s="1"/>
  <c r="J10" i="6"/>
  <c r="K10"/>
  <c r="L10"/>
  <c r="M10"/>
  <c r="N10"/>
  <c r="O10"/>
  <c r="P10"/>
  <c r="Q10"/>
  <c r="V10"/>
  <c r="W10"/>
  <c r="J4" i="7"/>
  <c r="W4"/>
  <c r="Z4"/>
  <c r="AC4"/>
  <c r="W6"/>
  <c r="AB7"/>
  <c r="F8"/>
  <c r="H8"/>
  <c r="AB9"/>
  <c r="D10"/>
  <c r="C10" i="22" s="1"/>
  <c r="E10" i="7"/>
  <c r="D10" i="22" s="1"/>
  <c r="F10" i="7"/>
  <c r="E11" i="15" s="1"/>
  <c r="G10" i="7"/>
  <c r="H10"/>
  <c r="E10" i="22" s="1"/>
  <c r="I10" i="7"/>
  <c r="G10" i="22" s="1"/>
  <c r="H10" s="1"/>
  <c r="J10" i="7"/>
  <c r="K10"/>
  <c r="L10"/>
  <c r="M10"/>
  <c r="V10"/>
  <c r="W10"/>
  <c r="N2" i="8"/>
  <c r="Z2"/>
  <c r="AA2"/>
  <c r="AB2"/>
  <c r="J4"/>
  <c r="W4"/>
  <c r="Z4"/>
  <c r="AC4"/>
  <c r="W6"/>
  <c r="AB7"/>
  <c r="F8"/>
  <c r="H8"/>
  <c r="AB9"/>
  <c r="D10"/>
  <c r="C11" i="22" s="1"/>
  <c r="E10" i="8"/>
  <c r="D11" i="22" s="1"/>
  <c r="F10" i="8"/>
  <c r="G10"/>
  <c r="H10"/>
  <c r="E11" i="22" s="1"/>
  <c r="F11" s="1"/>
  <c r="I10" i="8"/>
  <c r="G11" i="22" s="1"/>
  <c r="J10" i="8"/>
  <c r="K10"/>
  <c r="L10"/>
  <c r="M10"/>
  <c r="N10"/>
  <c r="O10"/>
  <c r="P10"/>
  <c r="Q10"/>
  <c r="V10"/>
  <c r="W10"/>
  <c r="N2" i="9"/>
  <c r="Z2"/>
  <c r="AA2"/>
  <c r="AB2"/>
  <c r="J4"/>
  <c r="W4"/>
  <c r="Z4"/>
  <c r="AC4"/>
  <c r="W6"/>
  <c r="AB7"/>
  <c r="F8"/>
  <c r="H8"/>
  <c r="AB9"/>
  <c r="D10"/>
  <c r="C12" i="22" s="1"/>
  <c r="E10" i="9"/>
  <c r="D12" i="22" s="1"/>
  <c r="F10" i="9"/>
  <c r="E13" i="15" s="1"/>
  <c r="G10" i="9"/>
  <c r="H10"/>
  <c r="E12" i="22" s="1"/>
  <c r="I10" i="9"/>
  <c r="G12" i="22" s="1"/>
  <c r="H12" s="1"/>
  <c r="J10" i="9"/>
  <c r="K10"/>
  <c r="L10"/>
  <c r="M10"/>
  <c r="N10"/>
  <c r="O10"/>
  <c r="P10"/>
  <c r="Q10"/>
  <c r="V10"/>
  <c r="W10"/>
  <c r="N2" i="10"/>
  <c r="Z2"/>
  <c r="AA2"/>
  <c r="AB2"/>
  <c r="J4"/>
  <c r="W4"/>
  <c r="Z4"/>
  <c r="AC4"/>
  <c r="W6"/>
  <c r="AB7"/>
  <c r="F8"/>
  <c r="H8"/>
  <c r="AB9"/>
  <c r="D10"/>
  <c r="C13" i="22" s="1"/>
  <c r="E10" i="10"/>
  <c r="D13" i="22" s="1"/>
  <c r="F10" i="10"/>
  <c r="G10"/>
  <c r="H10"/>
  <c r="E13" i="22" s="1"/>
  <c r="F13" s="1"/>
  <c r="I10" i="10"/>
  <c r="G13" i="22" s="1"/>
  <c r="J10" i="10"/>
  <c r="K10"/>
  <c r="L10"/>
  <c r="M10"/>
  <c r="N10"/>
  <c r="O10"/>
  <c r="P10"/>
  <c r="Q10"/>
  <c r="V10"/>
  <c r="W10"/>
  <c r="N2" i="11"/>
  <c r="Z2"/>
  <c r="AA2"/>
  <c r="AB2"/>
  <c r="J4"/>
  <c r="W4"/>
  <c r="Z4"/>
  <c r="AC4"/>
  <c r="W6"/>
  <c r="AB7"/>
  <c r="F8"/>
  <c r="H8"/>
  <c r="AB9"/>
  <c r="D10"/>
  <c r="C14" i="22" s="1"/>
  <c r="E10" i="11"/>
  <c r="D14" i="22" s="1"/>
  <c r="F10" i="11"/>
  <c r="E15" i="15" s="1"/>
  <c r="G10" i="11"/>
  <c r="H10"/>
  <c r="E14" i="22" s="1"/>
  <c r="I10" i="11"/>
  <c r="G14" i="22" s="1"/>
  <c r="H14" s="1"/>
  <c r="J10" i="11"/>
  <c r="K10"/>
  <c r="L10"/>
  <c r="M10"/>
  <c r="N10"/>
  <c r="O10"/>
  <c r="P10"/>
  <c r="Q10"/>
  <c r="V10"/>
  <c r="W10"/>
  <c r="C7" i="15"/>
  <c r="D7"/>
  <c r="E7"/>
  <c r="F7"/>
  <c r="G7"/>
  <c r="H7"/>
  <c r="C8"/>
  <c r="D8"/>
  <c r="E8"/>
  <c r="F8"/>
  <c r="G8"/>
  <c r="H8"/>
  <c r="D9"/>
  <c r="F9"/>
  <c r="H9"/>
  <c r="C10"/>
  <c r="D10"/>
  <c r="E10"/>
  <c r="F10"/>
  <c r="G10"/>
  <c r="H10"/>
  <c r="D11"/>
  <c r="F11"/>
  <c r="H11"/>
  <c r="C12"/>
  <c r="D12"/>
  <c r="E12"/>
  <c r="F12"/>
  <c r="G12"/>
  <c r="H12"/>
  <c r="D13"/>
  <c r="F13"/>
  <c r="H13"/>
  <c r="C14"/>
  <c r="D14"/>
  <c r="E14"/>
  <c r="F14"/>
  <c r="G14"/>
  <c r="H14"/>
  <c r="D15"/>
  <c r="F15"/>
  <c r="H15"/>
  <c r="D16"/>
  <c r="F16"/>
  <c r="H16"/>
  <c r="B2" i="21"/>
  <c r="C2"/>
  <c r="D2"/>
  <c r="G2"/>
  <c r="B3"/>
  <c r="C3"/>
  <c r="I3" s="1"/>
  <c r="J3" s="1"/>
  <c r="D3"/>
  <c r="B4"/>
  <c r="C4"/>
  <c r="I4" s="1"/>
  <c r="J4" s="1"/>
  <c r="D4"/>
  <c r="H4" s="1"/>
  <c r="B5"/>
  <c r="C5"/>
  <c r="I5" s="1"/>
  <c r="K5" s="1"/>
  <c r="D5"/>
  <c r="H5" s="1"/>
  <c r="B6"/>
  <c r="C6"/>
  <c r="I6" s="1"/>
  <c r="K6" s="1"/>
  <c r="D6"/>
  <c r="H6" s="1"/>
  <c r="B7"/>
  <c r="C7"/>
  <c r="I7" s="1"/>
  <c r="J7" s="1"/>
  <c r="D7"/>
  <c r="B8"/>
  <c r="C8"/>
  <c r="I8" s="1"/>
  <c r="J8" s="1"/>
  <c r="D8"/>
  <c r="H8" s="1"/>
  <c r="B9"/>
  <c r="C9"/>
  <c r="I9" s="1"/>
  <c r="J9" s="1"/>
  <c r="D9"/>
  <c r="H9" s="1"/>
  <c r="B10"/>
  <c r="C10"/>
  <c r="I10" s="1"/>
  <c r="J10" s="1"/>
  <c r="D10"/>
  <c r="H10" s="1"/>
  <c r="B11"/>
  <c r="C11"/>
  <c r="I11" s="1"/>
  <c r="J11" s="1"/>
  <c r="D11"/>
  <c r="H11" s="1"/>
  <c r="B12"/>
  <c r="C12"/>
  <c r="I12" s="1"/>
  <c r="J12" s="1"/>
  <c r="D12"/>
  <c r="H12" s="1"/>
  <c r="B13"/>
  <c r="C13"/>
  <c r="I13" s="1"/>
  <c r="J13" s="1"/>
  <c r="D13"/>
  <c r="H13" s="1"/>
  <c r="B14"/>
  <c r="C14"/>
  <c r="I14" s="1"/>
  <c r="J14" s="1"/>
  <c r="D14"/>
  <c r="H14" s="1"/>
  <c r="B15"/>
  <c r="C15"/>
  <c r="I15" s="1"/>
  <c r="J15" s="1"/>
  <c r="D15"/>
  <c r="H15" s="1"/>
  <c r="B16"/>
  <c r="C16"/>
  <c r="I16" s="1"/>
  <c r="J16" s="1"/>
  <c r="D16"/>
  <c r="H16" s="1"/>
  <c r="B17"/>
  <c r="C17"/>
  <c r="I17" s="1"/>
  <c r="J17" s="1"/>
  <c r="D17"/>
  <c r="H17" s="1"/>
  <c r="B18"/>
  <c r="C18"/>
  <c r="I18" s="1"/>
  <c r="J18" s="1"/>
  <c r="D18"/>
  <c r="H18" s="1"/>
  <c r="B19"/>
  <c r="C19"/>
  <c r="I19" s="1"/>
  <c r="J19" s="1"/>
  <c r="D19"/>
  <c r="H19" s="1"/>
  <c r="B20"/>
  <c r="C20"/>
  <c r="I20" s="1"/>
  <c r="J20" s="1"/>
  <c r="D20"/>
  <c r="H20" s="1"/>
  <c r="B21"/>
  <c r="C21"/>
  <c r="I21" s="1"/>
  <c r="J21" s="1"/>
  <c r="D21"/>
  <c r="H21" s="1"/>
  <c r="B22"/>
  <c r="C22"/>
  <c r="I22" s="1"/>
  <c r="J22" s="1"/>
  <c r="D22"/>
  <c r="H22" s="1"/>
  <c r="B23"/>
  <c r="C23"/>
  <c r="I23" s="1"/>
  <c r="J23" s="1"/>
  <c r="D23"/>
  <c r="H23" s="1"/>
  <c r="B24"/>
  <c r="C24"/>
  <c r="I24" s="1"/>
  <c r="J24" s="1"/>
  <c r="D24"/>
  <c r="H24" s="1"/>
  <c r="B25"/>
  <c r="C25"/>
  <c r="I25" s="1"/>
  <c r="J25" s="1"/>
  <c r="D25"/>
  <c r="H25" s="1"/>
  <c r="B26"/>
  <c r="C26"/>
  <c r="I26" s="1"/>
  <c r="J26" s="1"/>
  <c r="D26"/>
  <c r="H26" s="1"/>
  <c r="B27"/>
  <c r="C27"/>
  <c r="I27" s="1"/>
  <c r="J27" s="1"/>
  <c r="D27"/>
  <c r="H27" s="1"/>
  <c r="B28"/>
  <c r="C28"/>
  <c r="I28" s="1"/>
  <c r="J28" s="1"/>
  <c r="D28"/>
  <c r="H28" s="1"/>
  <c r="B29"/>
  <c r="C29"/>
  <c r="I29" s="1"/>
  <c r="J29" s="1"/>
  <c r="D29"/>
  <c r="H29" s="1"/>
  <c r="B30"/>
  <c r="C30"/>
  <c r="I30" s="1"/>
  <c r="J30" s="1"/>
  <c r="D30"/>
  <c r="H30" s="1"/>
  <c r="B31"/>
  <c r="C31"/>
  <c r="I31" s="1"/>
  <c r="J31" s="1"/>
  <c r="D31"/>
  <c r="H31" s="1"/>
  <c r="B32"/>
  <c r="C32"/>
  <c r="I32" s="1"/>
  <c r="J32" s="1"/>
  <c r="D32"/>
  <c r="B33"/>
  <c r="C33"/>
  <c r="I33" s="1"/>
  <c r="J33" s="1"/>
  <c r="D33"/>
  <c r="H33" s="1"/>
  <c r="B34"/>
  <c r="C34"/>
  <c r="I34" s="1"/>
  <c r="J34" s="1"/>
  <c r="D34"/>
  <c r="H34" s="1"/>
  <c r="B35"/>
  <c r="C35"/>
  <c r="I35" s="1"/>
  <c r="K35" s="1"/>
  <c r="D35"/>
  <c r="H35" s="1"/>
  <c r="B36"/>
  <c r="C36"/>
  <c r="I36" s="1"/>
  <c r="J36" s="1"/>
  <c r="D36"/>
  <c r="B37"/>
  <c r="C37"/>
  <c r="I37" s="1"/>
  <c r="J37" s="1"/>
  <c r="D37"/>
  <c r="H37" s="1"/>
  <c r="B38"/>
  <c r="C38"/>
  <c r="I38" s="1"/>
  <c r="J38" s="1"/>
  <c r="D38"/>
  <c r="H38" s="1"/>
  <c r="B39"/>
  <c r="C39"/>
  <c r="I39" s="1"/>
  <c r="J39" s="1"/>
  <c r="D39"/>
  <c r="H39" s="1"/>
  <c r="B40"/>
  <c r="C40"/>
  <c r="I40" s="1"/>
  <c r="J40" s="1"/>
  <c r="D40"/>
  <c r="H40" s="1"/>
  <c r="B41"/>
  <c r="C41"/>
  <c r="I41" s="1"/>
  <c r="J41" s="1"/>
  <c r="D41"/>
  <c r="H41" s="1"/>
  <c r="B42"/>
  <c r="C42"/>
  <c r="I42" s="1"/>
  <c r="J42" s="1"/>
  <c r="D42"/>
  <c r="H42" s="1"/>
  <c r="B43"/>
  <c r="C43"/>
  <c r="I43" s="1"/>
  <c r="J43" s="1"/>
  <c r="D43"/>
  <c r="H43" s="1"/>
  <c r="B44"/>
  <c r="C44"/>
  <c r="I44" s="1"/>
  <c r="J44" s="1"/>
  <c r="D44"/>
  <c r="H44" s="1"/>
  <c r="B45"/>
  <c r="C45"/>
  <c r="I45" s="1"/>
  <c r="J45" s="1"/>
  <c r="D45"/>
  <c r="H45" s="1"/>
  <c r="B46"/>
  <c r="C46"/>
  <c r="I46" s="1"/>
  <c r="J46" s="1"/>
  <c r="D46"/>
  <c r="H46" s="1"/>
  <c r="B47"/>
  <c r="C47"/>
  <c r="I47" s="1"/>
  <c r="J47" s="1"/>
  <c r="D47"/>
  <c r="H47" s="1"/>
  <c r="B48"/>
  <c r="C48"/>
  <c r="I48" s="1"/>
  <c r="J48" s="1"/>
  <c r="D48"/>
  <c r="H48" s="1"/>
  <c r="B49"/>
  <c r="C49"/>
  <c r="I49" s="1"/>
  <c r="J49" s="1"/>
  <c r="D49"/>
  <c r="H49" s="1"/>
  <c r="B50"/>
  <c r="C50"/>
  <c r="I50" s="1"/>
  <c r="J50" s="1"/>
  <c r="D50"/>
  <c r="H50" s="1"/>
  <c r="B51"/>
  <c r="C51"/>
  <c r="I51" s="1"/>
  <c r="J51" s="1"/>
  <c r="D51"/>
  <c r="H51" s="1"/>
  <c r="B52"/>
  <c r="C52"/>
  <c r="I52" s="1"/>
  <c r="J52" s="1"/>
  <c r="D52"/>
  <c r="H52" s="1"/>
  <c r="B53"/>
  <c r="C53"/>
  <c r="I53" s="1"/>
  <c r="J53" s="1"/>
  <c r="D53"/>
  <c r="H53" s="1"/>
  <c r="B54"/>
  <c r="C54"/>
  <c r="I54" s="1"/>
  <c r="J54" s="1"/>
  <c r="D54"/>
  <c r="H54" s="1"/>
  <c r="B55"/>
  <c r="C55"/>
  <c r="I55" s="1"/>
  <c r="J55" s="1"/>
  <c r="D55"/>
  <c r="H55" s="1"/>
  <c r="B56"/>
  <c r="C56"/>
  <c r="I56" s="1"/>
  <c r="J56" s="1"/>
  <c r="D56"/>
  <c r="H56" s="1"/>
  <c r="B57"/>
  <c r="C57"/>
  <c r="I57" s="1"/>
  <c r="J57" s="1"/>
  <c r="D57"/>
  <c r="H57" s="1"/>
  <c r="B58"/>
  <c r="C58"/>
  <c r="I58" s="1"/>
  <c r="J58" s="1"/>
  <c r="D58"/>
  <c r="H58" s="1"/>
  <c r="B59"/>
  <c r="C59"/>
  <c r="I59" s="1"/>
  <c r="J59" s="1"/>
  <c r="D59"/>
  <c r="H59" s="1"/>
  <c r="B60"/>
  <c r="C60"/>
  <c r="I60" s="1"/>
  <c r="J60" s="1"/>
  <c r="D60"/>
  <c r="B61"/>
  <c r="C61"/>
  <c r="I61" s="1"/>
  <c r="J61" s="1"/>
  <c r="D61"/>
  <c r="H61" s="1"/>
  <c r="B62"/>
  <c r="C62"/>
  <c r="I62" s="1"/>
  <c r="J62" s="1"/>
  <c r="D62"/>
  <c r="B63"/>
  <c r="C63"/>
  <c r="I63" s="1"/>
  <c r="K63" s="1"/>
  <c r="D63"/>
  <c r="H63" s="1"/>
  <c r="B64"/>
  <c r="C64"/>
  <c r="I64" s="1"/>
  <c r="J64" s="1"/>
  <c r="D64"/>
  <c r="H64" s="1"/>
  <c r="B65"/>
  <c r="C65"/>
  <c r="I65" s="1"/>
  <c r="J65" s="1"/>
  <c r="D65"/>
  <c r="H65" s="1"/>
  <c r="B66"/>
  <c r="C66"/>
  <c r="I66" s="1"/>
  <c r="J66" s="1"/>
  <c r="D66"/>
  <c r="H66" s="1"/>
  <c r="B67"/>
  <c r="C67"/>
  <c r="I67" s="1"/>
  <c r="J67" s="1"/>
  <c r="D67"/>
  <c r="H67" s="1"/>
  <c r="B68"/>
  <c r="C68"/>
  <c r="I68" s="1"/>
  <c r="J68" s="1"/>
  <c r="D68"/>
  <c r="H68" s="1"/>
  <c r="B69"/>
  <c r="C69"/>
  <c r="I69" s="1"/>
  <c r="J69" s="1"/>
  <c r="D69"/>
  <c r="H69" s="1"/>
  <c r="B70"/>
  <c r="C70"/>
  <c r="I70" s="1"/>
  <c r="J70" s="1"/>
  <c r="D70"/>
  <c r="H70" s="1"/>
  <c r="B71"/>
  <c r="C71"/>
  <c r="I71" s="1"/>
  <c r="J71" s="1"/>
  <c r="D71"/>
  <c r="H71" s="1"/>
  <c r="B72"/>
  <c r="C72"/>
  <c r="I72" s="1"/>
  <c r="J72" s="1"/>
  <c r="D72"/>
  <c r="H72" s="1"/>
  <c r="B73"/>
  <c r="C73"/>
  <c r="I73" s="1"/>
  <c r="J73" s="1"/>
  <c r="D73"/>
  <c r="H73" s="1"/>
  <c r="B74"/>
  <c r="C74"/>
  <c r="I74" s="1"/>
  <c r="J74" s="1"/>
  <c r="D74"/>
  <c r="H74" s="1"/>
  <c r="B75"/>
  <c r="C75"/>
  <c r="I75" s="1"/>
  <c r="J75" s="1"/>
  <c r="D75"/>
  <c r="H75" s="1"/>
  <c r="B76"/>
  <c r="C76"/>
  <c r="I76" s="1"/>
  <c r="J76" s="1"/>
  <c r="D76"/>
  <c r="H76" s="1"/>
  <c r="B77"/>
  <c r="C77"/>
  <c r="I77" s="1"/>
  <c r="J77" s="1"/>
  <c r="D77"/>
  <c r="H77" s="1"/>
  <c r="B78"/>
  <c r="C78"/>
  <c r="I78" s="1"/>
  <c r="J78" s="1"/>
  <c r="D78"/>
  <c r="H78" s="1"/>
  <c r="B79"/>
  <c r="C79"/>
  <c r="I79" s="1"/>
  <c r="J79" s="1"/>
  <c r="D79"/>
  <c r="H79" s="1"/>
  <c r="B80"/>
  <c r="C80"/>
  <c r="I80" s="1"/>
  <c r="J80" s="1"/>
  <c r="D80"/>
  <c r="H80" s="1"/>
  <c r="B81"/>
  <c r="C81"/>
  <c r="I81" s="1"/>
  <c r="J81" s="1"/>
  <c r="D81"/>
  <c r="H81" s="1"/>
  <c r="B82"/>
  <c r="C82"/>
  <c r="I82" s="1"/>
  <c r="J82" s="1"/>
  <c r="D82"/>
  <c r="H82" s="1"/>
  <c r="B83"/>
  <c r="C83"/>
  <c r="I83" s="1"/>
  <c r="J83" s="1"/>
  <c r="D83"/>
  <c r="H83" s="1"/>
  <c r="B84"/>
  <c r="C84"/>
  <c r="I84" s="1"/>
  <c r="J84" s="1"/>
  <c r="D84"/>
  <c r="H84" s="1"/>
  <c r="B85"/>
  <c r="C85"/>
  <c r="I85" s="1"/>
  <c r="J85" s="1"/>
  <c r="D85"/>
  <c r="H85" s="1"/>
  <c r="B86"/>
  <c r="C86"/>
  <c r="I86" s="1"/>
  <c r="J86" s="1"/>
  <c r="D86"/>
  <c r="H86" s="1"/>
  <c r="B87"/>
  <c r="C87"/>
  <c r="I87" s="1"/>
  <c r="J87" s="1"/>
  <c r="D87"/>
  <c r="H87" s="1"/>
  <c r="B88"/>
  <c r="C88"/>
  <c r="I88" s="1"/>
  <c r="J88" s="1"/>
  <c r="D88"/>
  <c r="H88" s="1"/>
  <c r="B89"/>
  <c r="C89"/>
  <c r="I89" s="1"/>
  <c r="J89" s="1"/>
  <c r="D89"/>
  <c r="H89" s="1"/>
  <c r="B90"/>
  <c r="C90"/>
  <c r="I90" s="1"/>
  <c r="J90" s="1"/>
  <c r="D90"/>
  <c r="H90" s="1"/>
  <c r="B91"/>
  <c r="C91"/>
  <c r="I91" s="1"/>
  <c r="J91" s="1"/>
  <c r="D91"/>
  <c r="H91" s="1"/>
  <c r="B92"/>
  <c r="C92"/>
  <c r="I92" s="1"/>
  <c r="K92" s="1"/>
  <c r="D92"/>
  <c r="H92" s="1"/>
  <c r="B93"/>
  <c r="C93"/>
  <c r="I93" s="1"/>
  <c r="K93" s="1"/>
  <c r="D93"/>
  <c r="H93" s="1"/>
  <c r="B94"/>
  <c r="C94"/>
  <c r="I94" s="1"/>
  <c r="J94" s="1"/>
  <c r="D94"/>
  <c r="B95"/>
  <c r="C95"/>
  <c r="I95" s="1"/>
  <c r="J95" s="1"/>
  <c r="D95"/>
  <c r="H95" s="1"/>
  <c r="B96"/>
  <c r="C96"/>
  <c r="I96" s="1"/>
  <c r="J96" s="1"/>
  <c r="D96"/>
  <c r="H96" s="1"/>
  <c r="B97"/>
  <c r="C97"/>
  <c r="I97" s="1"/>
  <c r="J97" s="1"/>
  <c r="D97"/>
  <c r="H97" s="1"/>
  <c r="B98"/>
  <c r="C98"/>
  <c r="I98" s="1"/>
  <c r="J98" s="1"/>
  <c r="D98"/>
  <c r="H98" s="1"/>
  <c r="B99"/>
  <c r="C99"/>
  <c r="I99" s="1"/>
  <c r="J99" s="1"/>
  <c r="D99"/>
  <c r="H99" s="1"/>
  <c r="B100"/>
  <c r="C100"/>
  <c r="I100" s="1"/>
  <c r="J100" s="1"/>
  <c r="D100"/>
  <c r="H100" s="1"/>
  <c r="B101"/>
  <c r="C101"/>
  <c r="I101" s="1"/>
  <c r="J101" s="1"/>
  <c r="D101"/>
  <c r="H101" s="1"/>
  <c r="B102"/>
  <c r="C102"/>
  <c r="I102" s="1"/>
  <c r="J102" s="1"/>
  <c r="D102"/>
  <c r="H102" s="1"/>
  <c r="B103"/>
  <c r="C103"/>
  <c r="I103" s="1"/>
  <c r="J103" s="1"/>
  <c r="D103"/>
  <c r="H103" s="1"/>
  <c r="B104"/>
  <c r="C104"/>
  <c r="I104" s="1"/>
  <c r="J104" s="1"/>
  <c r="D104"/>
  <c r="H104" s="1"/>
  <c r="B105"/>
  <c r="C105"/>
  <c r="I105" s="1"/>
  <c r="J105" s="1"/>
  <c r="D105"/>
  <c r="H105" s="1"/>
  <c r="B106"/>
  <c r="C106"/>
  <c r="I106" s="1"/>
  <c r="J106" s="1"/>
  <c r="D106"/>
  <c r="H106" s="1"/>
  <c r="B107"/>
  <c r="C107"/>
  <c r="I107" s="1"/>
  <c r="J107" s="1"/>
  <c r="D107"/>
  <c r="H107" s="1"/>
  <c r="B108"/>
  <c r="C108"/>
  <c r="I108" s="1"/>
  <c r="J108" s="1"/>
  <c r="D108"/>
  <c r="H108" s="1"/>
  <c r="B109"/>
  <c r="C109"/>
  <c r="I109" s="1"/>
  <c r="J109" s="1"/>
  <c r="D109"/>
  <c r="H109" s="1"/>
  <c r="B110"/>
  <c r="C110"/>
  <c r="I110" s="1"/>
  <c r="J110" s="1"/>
  <c r="D110"/>
  <c r="H110" s="1"/>
  <c r="B111"/>
  <c r="C111"/>
  <c r="I111" s="1"/>
  <c r="J111" s="1"/>
  <c r="D111"/>
  <c r="H111" s="1"/>
  <c r="B112"/>
  <c r="C112"/>
  <c r="I112" s="1"/>
  <c r="J112" s="1"/>
  <c r="D112"/>
  <c r="H112" s="1"/>
  <c r="B113"/>
  <c r="C113"/>
  <c r="I113" s="1"/>
  <c r="J113" s="1"/>
  <c r="D113"/>
  <c r="H113" s="1"/>
  <c r="B114"/>
  <c r="C114"/>
  <c r="I114" s="1"/>
  <c r="J114" s="1"/>
  <c r="D114"/>
  <c r="H114" s="1"/>
  <c r="B115"/>
  <c r="C115"/>
  <c r="I115" s="1"/>
  <c r="J115" s="1"/>
  <c r="D115"/>
  <c r="H115" s="1"/>
  <c r="B116"/>
  <c r="C116"/>
  <c r="I116" s="1"/>
  <c r="J116" s="1"/>
  <c r="D116"/>
  <c r="H116" s="1"/>
  <c r="B117"/>
  <c r="C117"/>
  <c r="I117" s="1"/>
  <c r="J117" s="1"/>
  <c r="D117"/>
  <c r="H117" s="1"/>
  <c r="B118"/>
  <c r="C118"/>
  <c r="I118" s="1"/>
  <c r="J118" s="1"/>
  <c r="D118"/>
  <c r="B119"/>
  <c r="C119"/>
  <c r="I119" s="1"/>
  <c r="J119" s="1"/>
  <c r="D119"/>
  <c r="H119" s="1"/>
  <c r="B120"/>
  <c r="C120"/>
  <c r="I120" s="1"/>
  <c r="J120" s="1"/>
  <c r="D120"/>
  <c r="H120" s="1"/>
  <c r="B121"/>
  <c r="C121"/>
  <c r="I121" s="1"/>
  <c r="J121" s="1"/>
  <c r="D121"/>
  <c r="H121" s="1"/>
  <c r="B122"/>
  <c r="C122"/>
  <c r="I122" s="1"/>
  <c r="K122" s="1"/>
  <c r="D122"/>
  <c r="H122" s="1"/>
  <c r="B123"/>
  <c r="C123"/>
  <c r="I123" s="1"/>
  <c r="J123" s="1"/>
  <c r="D123"/>
  <c r="H123" s="1"/>
  <c r="B124"/>
  <c r="C124"/>
  <c r="I124" s="1"/>
  <c r="J124" s="1"/>
  <c r="D124"/>
  <c r="H124" s="1"/>
  <c r="B125"/>
  <c r="C125"/>
  <c r="I125" s="1"/>
  <c r="J125" s="1"/>
  <c r="D125"/>
  <c r="H125" s="1"/>
  <c r="B126"/>
  <c r="C126"/>
  <c r="I126" s="1"/>
  <c r="J126" s="1"/>
  <c r="D126"/>
  <c r="H126" s="1"/>
  <c r="B127"/>
  <c r="C127"/>
  <c r="I127" s="1"/>
  <c r="J127" s="1"/>
  <c r="D127"/>
  <c r="H127" s="1"/>
  <c r="B128"/>
  <c r="C128"/>
  <c r="I128" s="1"/>
  <c r="J128" s="1"/>
  <c r="D128"/>
  <c r="H128" s="1"/>
  <c r="B129"/>
  <c r="C129"/>
  <c r="I129" s="1"/>
  <c r="J129" s="1"/>
  <c r="D129"/>
  <c r="H129" s="1"/>
  <c r="B130"/>
  <c r="C130"/>
  <c r="I130" s="1"/>
  <c r="J130" s="1"/>
  <c r="D130"/>
  <c r="H130" s="1"/>
  <c r="B131"/>
  <c r="C131"/>
  <c r="I131" s="1"/>
  <c r="J131" s="1"/>
  <c r="D131"/>
  <c r="H131" s="1"/>
  <c r="B132"/>
  <c r="C132"/>
  <c r="I132" s="1"/>
  <c r="J132" s="1"/>
  <c r="D132"/>
  <c r="H132" s="1"/>
  <c r="B133"/>
  <c r="C133"/>
  <c r="I133" s="1"/>
  <c r="J133" s="1"/>
  <c r="D133"/>
  <c r="H133" s="1"/>
  <c r="B134"/>
  <c r="C134"/>
  <c r="I134" s="1"/>
  <c r="J134" s="1"/>
  <c r="D134"/>
  <c r="H134" s="1"/>
  <c r="B135"/>
  <c r="C135"/>
  <c r="I135" s="1"/>
  <c r="J135" s="1"/>
  <c r="D135"/>
  <c r="H135" s="1"/>
  <c r="B136"/>
  <c r="C136"/>
  <c r="I136" s="1"/>
  <c r="J136" s="1"/>
  <c r="D136"/>
  <c r="H136" s="1"/>
  <c r="B137"/>
  <c r="C137"/>
  <c r="I137" s="1"/>
  <c r="J137" s="1"/>
  <c r="D137"/>
  <c r="H137" s="1"/>
  <c r="B138"/>
  <c r="C138"/>
  <c r="I138" s="1"/>
  <c r="J138" s="1"/>
  <c r="D138"/>
  <c r="H138" s="1"/>
  <c r="B139"/>
  <c r="C139"/>
  <c r="I139" s="1"/>
  <c r="J139" s="1"/>
  <c r="D139"/>
  <c r="H139" s="1"/>
  <c r="B140"/>
  <c r="C140"/>
  <c r="I140" s="1"/>
  <c r="J140" s="1"/>
  <c r="D140"/>
  <c r="H140" s="1"/>
  <c r="B141"/>
  <c r="C141"/>
  <c r="I141" s="1"/>
  <c r="J141" s="1"/>
  <c r="D141"/>
  <c r="H141" s="1"/>
  <c r="B142"/>
  <c r="C142"/>
  <c r="I142" s="1"/>
  <c r="J142" s="1"/>
  <c r="D142"/>
  <c r="H142" s="1"/>
  <c r="B143"/>
  <c r="C143"/>
  <c r="I143" s="1"/>
  <c r="J143" s="1"/>
  <c r="D143"/>
  <c r="H143" s="1"/>
  <c r="B144"/>
  <c r="C144"/>
  <c r="I144" s="1"/>
  <c r="J144" s="1"/>
  <c r="D144"/>
  <c r="H144" s="1"/>
  <c r="B145"/>
  <c r="C145"/>
  <c r="I145" s="1"/>
  <c r="J145" s="1"/>
  <c r="D145"/>
  <c r="H145" s="1"/>
  <c r="B146"/>
  <c r="C146"/>
  <c r="I146" s="1"/>
  <c r="J146" s="1"/>
  <c r="D146"/>
  <c r="H146" s="1"/>
  <c r="B147"/>
  <c r="C147"/>
  <c r="I147" s="1"/>
  <c r="D147"/>
  <c r="H147" s="1"/>
  <c r="B148"/>
  <c r="C148"/>
  <c r="I148" s="1"/>
  <c r="J148" s="1"/>
  <c r="D148"/>
  <c r="H148" s="1"/>
  <c r="B149"/>
  <c r="C149"/>
  <c r="I149" s="1"/>
  <c r="J149" s="1"/>
  <c r="D149"/>
  <c r="H149" s="1"/>
  <c r="B150"/>
  <c r="C150"/>
  <c r="I150" s="1"/>
  <c r="J150" s="1"/>
  <c r="D150"/>
  <c r="B151"/>
  <c r="C151"/>
  <c r="I151" s="1"/>
  <c r="J151" s="1"/>
  <c r="D151"/>
  <c r="H151" s="1"/>
  <c r="B152"/>
  <c r="C152"/>
  <c r="I152" s="1"/>
  <c r="J152" s="1"/>
  <c r="D152"/>
  <c r="H152" s="1"/>
  <c r="B153"/>
  <c r="C153"/>
  <c r="I153" s="1"/>
  <c r="J153" s="1"/>
  <c r="D153"/>
  <c r="H153" s="1"/>
  <c r="B154"/>
  <c r="C154"/>
  <c r="I154" s="1"/>
  <c r="J154" s="1"/>
  <c r="D154"/>
  <c r="H154" s="1"/>
  <c r="B155"/>
  <c r="C155"/>
  <c r="I155" s="1"/>
  <c r="J155" s="1"/>
  <c r="D155"/>
  <c r="H155" s="1"/>
  <c r="B156"/>
  <c r="C156"/>
  <c r="I156" s="1"/>
  <c r="J156" s="1"/>
  <c r="D156"/>
  <c r="H156" s="1"/>
  <c r="B157"/>
  <c r="C157"/>
  <c r="I157" s="1"/>
  <c r="J157" s="1"/>
  <c r="D157"/>
  <c r="H157" s="1"/>
  <c r="B158"/>
  <c r="C158"/>
  <c r="I158" s="1"/>
  <c r="J158" s="1"/>
  <c r="D158"/>
  <c r="H158" s="1"/>
  <c r="B159"/>
  <c r="C159"/>
  <c r="I159" s="1"/>
  <c r="J159" s="1"/>
  <c r="D159"/>
  <c r="H159" s="1"/>
  <c r="B160"/>
  <c r="C160"/>
  <c r="I160" s="1"/>
  <c r="J160" s="1"/>
  <c r="D160"/>
  <c r="H160" s="1"/>
  <c r="B161"/>
  <c r="C161"/>
  <c r="I161" s="1"/>
  <c r="J161" s="1"/>
  <c r="D161"/>
  <c r="H161" s="1"/>
  <c r="B162"/>
  <c r="C162"/>
  <c r="I162" s="1"/>
  <c r="J162" s="1"/>
  <c r="D162"/>
  <c r="H162" s="1"/>
  <c r="B163"/>
  <c r="C163"/>
  <c r="I163" s="1"/>
  <c r="J163" s="1"/>
  <c r="D163"/>
  <c r="H163" s="1"/>
  <c r="B164"/>
  <c r="C164"/>
  <c r="I164" s="1"/>
  <c r="J164" s="1"/>
  <c r="D164"/>
  <c r="H164" s="1"/>
  <c r="B165"/>
  <c r="C165"/>
  <c r="I165" s="1"/>
  <c r="J165" s="1"/>
  <c r="D165"/>
  <c r="H165" s="1"/>
  <c r="B166"/>
  <c r="C166"/>
  <c r="I166" s="1"/>
  <c r="J166" s="1"/>
  <c r="D166"/>
  <c r="H166" s="1"/>
  <c r="B167"/>
  <c r="C167"/>
  <c r="I167" s="1"/>
  <c r="J167" s="1"/>
  <c r="D167"/>
  <c r="H167" s="1"/>
  <c r="B168"/>
  <c r="C168"/>
  <c r="I168" s="1"/>
  <c r="J168" s="1"/>
  <c r="D168"/>
  <c r="H168" s="1"/>
  <c r="B169"/>
  <c r="C169"/>
  <c r="I169" s="1"/>
  <c r="J169" s="1"/>
  <c r="D169"/>
  <c r="H169" s="1"/>
  <c r="B170"/>
  <c r="C170"/>
  <c r="I170" s="1"/>
  <c r="J170" s="1"/>
  <c r="D170"/>
  <c r="H170" s="1"/>
  <c r="B171"/>
  <c r="C171"/>
  <c r="I171" s="1"/>
  <c r="J171" s="1"/>
  <c r="D171"/>
  <c r="H171" s="1"/>
  <c r="B172"/>
  <c r="C172"/>
  <c r="I172" s="1"/>
  <c r="J172" s="1"/>
  <c r="D172"/>
  <c r="H172" s="1"/>
  <c r="B173"/>
  <c r="C173"/>
  <c r="I173" s="1"/>
  <c r="J173" s="1"/>
  <c r="D173"/>
  <c r="H173" s="1"/>
  <c r="B174"/>
  <c r="C174"/>
  <c r="I174" s="1"/>
  <c r="J174" s="1"/>
  <c r="D174"/>
  <c r="H174" s="1"/>
  <c r="B175"/>
  <c r="C175"/>
  <c r="I175" s="1"/>
  <c r="J175" s="1"/>
  <c r="D175"/>
  <c r="H175" s="1"/>
  <c r="B176"/>
  <c r="C176"/>
  <c r="I176" s="1"/>
  <c r="K176" s="1"/>
  <c r="D176"/>
  <c r="H176" s="1"/>
  <c r="B177"/>
  <c r="C177"/>
  <c r="I177" s="1"/>
  <c r="J177" s="1"/>
  <c r="D177"/>
  <c r="H177" s="1"/>
  <c r="B178"/>
  <c r="C178"/>
  <c r="I178" s="1"/>
  <c r="J178" s="1"/>
  <c r="D178"/>
  <c r="B179"/>
  <c r="C179"/>
  <c r="I179" s="1"/>
  <c r="J179" s="1"/>
  <c r="D179"/>
  <c r="H179" s="1"/>
  <c r="B180"/>
  <c r="C180"/>
  <c r="I180" s="1"/>
  <c r="J180" s="1"/>
  <c r="D180"/>
  <c r="H180" s="1"/>
  <c r="B181"/>
  <c r="C181"/>
  <c r="I181" s="1"/>
  <c r="J181" s="1"/>
  <c r="D181"/>
  <c r="H181" s="1"/>
  <c r="B182"/>
  <c r="C182"/>
  <c r="I182" s="1"/>
  <c r="J182" s="1"/>
  <c r="D182"/>
  <c r="H182" s="1"/>
  <c r="B183"/>
  <c r="C183"/>
  <c r="I183" s="1"/>
  <c r="J183" s="1"/>
  <c r="D183"/>
  <c r="H183" s="1"/>
  <c r="B184"/>
  <c r="C184"/>
  <c r="I184" s="1"/>
  <c r="J184" s="1"/>
  <c r="D184"/>
  <c r="H184" s="1"/>
  <c r="B185"/>
  <c r="C185"/>
  <c r="I185" s="1"/>
  <c r="J185" s="1"/>
  <c r="D185"/>
  <c r="H185" s="1"/>
  <c r="B186"/>
  <c r="C186"/>
  <c r="I186" s="1"/>
  <c r="J186" s="1"/>
  <c r="D186"/>
  <c r="H186" s="1"/>
  <c r="B187"/>
  <c r="C187"/>
  <c r="I187" s="1"/>
  <c r="J187" s="1"/>
  <c r="D187"/>
  <c r="H187" s="1"/>
  <c r="B188"/>
  <c r="C188"/>
  <c r="I188" s="1"/>
  <c r="J188" s="1"/>
  <c r="D188"/>
  <c r="H188" s="1"/>
  <c r="B189"/>
  <c r="C189"/>
  <c r="I189" s="1"/>
  <c r="J189" s="1"/>
  <c r="D189"/>
  <c r="H189" s="1"/>
  <c r="B190"/>
  <c r="C190"/>
  <c r="I190" s="1"/>
  <c r="J190" s="1"/>
  <c r="D190"/>
  <c r="H190" s="1"/>
  <c r="B191"/>
  <c r="C191"/>
  <c r="I191" s="1"/>
  <c r="J191" s="1"/>
  <c r="D191"/>
  <c r="H191" s="1"/>
  <c r="B192"/>
  <c r="C192"/>
  <c r="I192" s="1"/>
  <c r="J192" s="1"/>
  <c r="D192"/>
  <c r="H192" s="1"/>
  <c r="B193"/>
  <c r="C193"/>
  <c r="I193" s="1"/>
  <c r="J193" s="1"/>
  <c r="D193"/>
  <c r="H193" s="1"/>
  <c r="B194"/>
  <c r="C194"/>
  <c r="I194" s="1"/>
  <c r="J194" s="1"/>
  <c r="D194"/>
  <c r="H194" s="1"/>
  <c r="B195"/>
  <c r="C195"/>
  <c r="I195" s="1"/>
  <c r="J195" s="1"/>
  <c r="D195"/>
  <c r="H195" s="1"/>
  <c r="B196"/>
  <c r="C196"/>
  <c r="I196" s="1"/>
  <c r="J196" s="1"/>
  <c r="D196"/>
  <c r="H196" s="1"/>
  <c r="B197"/>
  <c r="C197"/>
  <c r="I197" s="1"/>
  <c r="J197" s="1"/>
  <c r="D197"/>
  <c r="H197" s="1"/>
  <c r="B198"/>
  <c r="C198"/>
  <c r="I198" s="1"/>
  <c r="J198" s="1"/>
  <c r="D198"/>
  <c r="H198" s="1"/>
  <c r="B199"/>
  <c r="C199"/>
  <c r="I199" s="1"/>
  <c r="J199" s="1"/>
  <c r="D199"/>
  <c r="H199" s="1"/>
  <c r="B200"/>
  <c r="C200"/>
  <c r="I200" s="1"/>
  <c r="J200" s="1"/>
  <c r="D200"/>
  <c r="H200" s="1"/>
  <c r="B201"/>
  <c r="C201"/>
  <c r="I201" s="1"/>
  <c r="J201" s="1"/>
  <c r="D201"/>
  <c r="H201" s="1"/>
  <c r="B202"/>
  <c r="C202"/>
  <c r="I202" s="1"/>
  <c r="J202" s="1"/>
  <c r="D202"/>
  <c r="H202" s="1"/>
  <c r="B203"/>
  <c r="C203"/>
  <c r="I203" s="1"/>
  <c r="J203" s="1"/>
  <c r="D203"/>
  <c r="H203" s="1"/>
  <c r="B204"/>
  <c r="C204"/>
  <c r="I204" s="1"/>
  <c r="J204" s="1"/>
  <c r="D204"/>
  <c r="H204" s="1"/>
  <c r="B205"/>
  <c r="C205"/>
  <c r="I205" s="1"/>
  <c r="J205" s="1"/>
  <c r="D205"/>
  <c r="H205" s="1"/>
  <c r="B206"/>
  <c r="C206"/>
  <c r="I206" s="1"/>
  <c r="J206" s="1"/>
  <c r="D206"/>
  <c r="B207"/>
  <c r="C207"/>
  <c r="I207" s="1"/>
  <c r="J207" s="1"/>
  <c r="D207"/>
  <c r="H207" s="1"/>
  <c r="B208"/>
  <c r="C208"/>
  <c r="I208" s="1"/>
  <c r="J208" s="1"/>
  <c r="D208"/>
  <c r="H208" s="1"/>
  <c r="B209"/>
  <c r="C209"/>
  <c r="I209" s="1"/>
  <c r="J209" s="1"/>
  <c r="D209"/>
  <c r="H209" s="1"/>
  <c r="B210"/>
  <c r="C210"/>
  <c r="I210" s="1"/>
  <c r="J210" s="1"/>
  <c r="D210"/>
  <c r="H210" s="1"/>
  <c r="B211"/>
  <c r="C211"/>
  <c r="I211" s="1"/>
  <c r="J211" s="1"/>
  <c r="D211"/>
  <c r="H211" s="1"/>
  <c r="B212"/>
  <c r="C212"/>
  <c r="I212" s="1"/>
  <c r="J212" s="1"/>
  <c r="D212"/>
  <c r="H212" s="1"/>
  <c r="B213"/>
  <c r="C213"/>
  <c r="I213" s="1"/>
  <c r="J213" s="1"/>
  <c r="D213"/>
  <c r="H213" s="1"/>
  <c r="B214"/>
  <c r="C214"/>
  <c r="I214" s="1"/>
  <c r="J214" s="1"/>
  <c r="D214"/>
  <c r="H214" s="1"/>
  <c r="B215"/>
  <c r="C215"/>
  <c r="I215" s="1"/>
  <c r="J215" s="1"/>
  <c r="D215"/>
  <c r="H215" s="1"/>
  <c r="B216"/>
  <c r="C216"/>
  <c r="I216" s="1"/>
  <c r="J216" s="1"/>
  <c r="D216"/>
  <c r="H216" s="1"/>
  <c r="B217"/>
  <c r="C217"/>
  <c r="I217" s="1"/>
  <c r="J217" s="1"/>
  <c r="D217"/>
  <c r="H217" s="1"/>
  <c r="B218"/>
  <c r="C218"/>
  <c r="I218" s="1"/>
  <c r="J218" s="1"/>
  <c r="D218"/>
  <c r="B219"/>
  <c r="C219"/>
  <c r="I219" s="1"/>
  <c r="J219" s="1"/>
  <c r="D219"/>
  <c r="H219" s="1"/>
  <c r="B220"/>
  <c r="C220"/>
  <c r="I220" s="1"/>
  <c r="J220" s="1"/>
  <c r="D220"/>
  <c r="H220" s="1"/>
  <c r="B221"/>
  <c r="C221"/>
  <c r="I221" s="1"/>
  <c r="J221" s="1"/>
  <c r="D221"/>
  <c r="H221" s="1"/>
  <c r="B222"/>
  <c r="C222"/>
  <c r="I222" s="1"/>
  <c r="J222" s="1"/>
  <c r="D222"/>
  <c r="H222" s="1"/>
  <c r="B223"/>
  <c r="C223"/>
  <c r="I223" s="1"/>
  <c r="J223" s="1"/>
  <c r="D223"/>
  <c r="H223" s="1"/>
  <c r="B224"/>
  <c r="C224"/>
  <c r="I224" s="1"/>
  <c r="J224" s="1"/>
  <c r="D224"/>
  <c r="H224" s="1"/>
  <c r="B225"/>
  <c r="C225"/>
  <c r="I225" s="1"/>
  <c r="J225" s="1"/>
  <c r="D225"/>
  <c r="H225" s="1"/>
  <c r="B226"/>
  <c r="C226"/>
  <c r="I226" s="1"/>
  <c r="J226" s="1"/>
  <c r="D226"/>
  <c r="H226" s="1"/>
  <c r="B227"/>
  <c r="C227"/>
  <c r="I227" s="1"/>
  <c r="J227" s="1"/>
  <c r="D227"/>
  <c r="H227" s="1"/>
  <c r="B228"/>
  <c r="C228"/>
  <c r="I228" s="1"/>
  <c r="J228" s="1"/>
  <c r="D228"/>
  <c r="H228" s="1"/>
  <c r="B229"/>
  <c r="C229"/>
  <c r="I229" s="1"/>
  <c r="J229" s="1"/>
  <c r="D229"/>
  <c r="H229" s="1"/>
  <c r="B230"/>
  <c r="C230"/>
  <c r="I230" s="1"/>
  <c r="J230" s="1"/>
  <c r="D230"/>
  <c r="H230" s="1"/>
  <c r="B231"/>
  <c r="C231"/>
  <c r="I231" s="1"/>
  <c r="J231" s="1"/>
  <c r="D231"/>
  <c r="H231" s="1"/>
  <c r="B232"/>
  <c r="C232"/>
  <c r="I232" s="1"/>
  <c r="J232" s="1"/>
  <c r="D232"/>
  <c r="H232" s="1"/>
  <c r="B233"/>
  <c r="C233"/>
  <c r="I233" s="1"/>
  <c r="J233" s="1"/>
  <c r="D233"/>
  <c r="H233" s="1"/>
  <c r="B234"/>
  <c r="C234"/>
  <c r="I234" s="1"/>
  <c r="K234" s="1"/>
  <c r="D234"/>
  <c r="B235"/>
  <c r="C235"/>
  <c r="I235" s="1"/>
  <c r="J235" s="1"/>
  <c r="D235"/>
  <c r="H235" s="1"/>
  <c r="B236"/>
  <c r="C236"/>
  <c r="I236" s="1"/>
  <c r="J236" s="1"/>
  <c r="D236"/>
  <c r="H236" s="1"/>
  <c r="B237"/>
  <c r="C237"/>
  <c r="I237" s="1"/>
  <c r="J237" s="1"/>
  <c r="D237"/>
  <c r="H237" s="1"/>
  <c r="B238"/>
  <c r="C238"/>
  <c r="I238" s="1"/>
  <c r="J238" s="1"/>
  <c r="D238"/>
  <c r="H238" s="1"/>
  <c r="B239"/>
  <c r="C239"/>
  <c r="I239" s="1"/>
  <c r="K239" s="1"/>
  <c r="D239"/>
  <c r="H239" s="1"/>
  <c r="B240"/>
  <c r="C240"/>
  <c r="I240" s="1"/>
  <c r="J240" s="1"/>
  <c r="D240"/>
  <c r="H240" s="1"/>
  <c r="B241"/>
  <c r="C241"/>
  <c r="I241" s="1"/>
  <c r="K241" s="1"/>
  <c r="D241"/>
  <c r="H241" s="1"/>
  <c r="B242"/>
  <c r="C242"/>
  <c r="I242" s="1"/>
  <c r="K242" s="1"/>
  <c r="D242"/>
  <c r="H242" s="1"/>
  <c r="B243"/>
  <c r="C243"/>
  <c r="I243" s="1"/>
  <c r="J243" s="1"/>
  <c r="D243"/>
  <c r="H243" s="1"/>
  <c r="B244"/>
  <c r="C244"/>
  <c r="I244" s="1"/>
  <c r="J244" s="1"/>
  <c r="D244"/>
  <c r="H244" s="1"/>
  <c r="B245"/>
  <c r="C245"/>
  <c r="I245" s="1"/>
  <c r="J245" s="1"/>
  <c r="D245"/>
  <c r="H245" s="1"/>
  <c r="B246"/>
  <c r="C246"/>
  <c r="I246" s="1"/>
  <c r="J246" s="1"/>
  <c r="D246"/>
  <c r="H246" s="1"/>
  <c r="B247"/>
  <c r="C247"/>
  <c r="I247" s="1"/>
  <c r="J247" s="1"/>
  <c r="D247"/>
  <c r="H247" s="1"/>
  <c r="B248"/>
  <c r="C248"/>
  <c r="I248" s="1"/>
  <c r="J248" s="1"/>
  <c r="D248"/>
  <c r="B249"/>
  <c r="C249"/>
  <c r="I249" s="1"/>
  <c r="J249" s="1"/>
  <c r="D249"/>
  <c r="H249" s="1"/>
  <c r="B250"/>
  <c r="C250"/>
  <c r="I250" s="1"/>
  <c r="J250" s="1"/>
  <c r="D250"/>
  <c r="H250" s="1"/>
  <c r="B251"/>
  <c r="C251"/>
  <c r="I251" s="1"/>
  <c r="J251" s="1"/>
  <c r="D251"/>
  <c r="H251" s="1"/>
  <c r="B252"/>
  <c r="C252"/>
  <c r="I252" s="1"/>
  <c r="J252" s="1"/>
  <c r="D252"/>
  <c r="H252" s="1"/>
  <c r="B253"/>
  <c r="C253"/>
  <c r="I253" s="1"/>
  <c r="J253" s="1"/>
  <c r="D253"/>
  <c r="H253" s="1"/>
  <c r="B254"/>
  <c r="C254"/>
  <c r="I254" s="1"/>
  <c r="J254" s="1"/>
  <c r="D254"/>
  <c r="H254" s="1"/>
  <c r="B255"/>
  <c r="C255"/>
  <c r="I255" s="1"/>
  <c r="J255" s="1"/>
  <c r="D255"/>
  <c r="H255" s="1"/>
  <c r="B256"/>
  <c r="C256"/>
  <c r="I256" s="1"/>
  <c r="J256" s="1"/>
  <c r="D256"/>
  <c r="H256" s="1"/>
  <c r="B257"/>
  <c r="C257"/>
  <c r="I257" s="1"/>
  <c r="J257" s="1"/>
  <c r="D257"/>
  <c r="H257" s="1"/>
  <c r="B258"/>
  <c r="C258"/>
  <c r="I258" s="1"/>
  <c r="J258" s="1"/>
  <c r="D258"/>
  <c r="H258" s="1"/>
  <c r="B259"/>
  <c r="C259"/>
  <c r="I259" s="1"/>
  <c r="J259" s="1"/>
  <c r="D259"/>
  <c r="H259" s="1"/>
  <c r="B260"/>
  <c r="C260"/>
  <c r="I260" s="1"/>
  <c r="J260" s="1"/>
  <c r="D260"/>
  <c r="H260" s="1"/>
  <c r="B261"/>
  <c r="C261"/>
  <c r="I261" s="1"/>
  <c r="J261" s="1"/>
  <c r="D261"/>
  <c r="H261" s="1"/>
  <c r="B262"/>
  <c r="C262"/>
  <c r="I262" s="1"/>
  <c r="J262" s="1"/>
  <c r="D262"/>
  <c r="H262" s="1"/>
  <c r="B263"/>
  <c r="C263"/>
  <c r="I263" s="1"/>
  <c r="J263" s="1"/>
  <c r="D263"/>
  <c r="B264"/>
  <c r="C264"/>
  <c r="I264" s="1"/>
  <c r="K264" s="1"/>
  <c r="D264"/>
  <c r="B265"/>
  <c r="C265"/>
  <c r="I265" s="1"/>
  <c r="J265" s="1"/>
  <c r="D265"/>
  <c r="H265" s="1"/>
  <c r="B266"/>
  <c r="C266"/>
  <c r="I266" s="1"/>
  <c r="J266" s="1"/>
  <c r="D266"/>
  <c r="H266" s="1"/>
  <c r="B267"/>
  <c r="C267"/>
  <c r="I267" s="1"/>
  <c r="J267" s="1"/>
  <c r="D267"/>
  <c r="H267" s="1"/>
  <c r="B268"/>
  <c r="C268"/>
  <c r="I268" s="1"/>
  <c r="J268" s="1"/>
  <c r="D268"/>
  <c r="B269"/>
  <c r="C269"/>
  <c r="I269" s="1"/>
  <c r="J269" s="1"/>
  <c r="D269"/>
  <c r="H269" s="1"/>
  <c r="B270"/>
  <c r="C270"/>
  <c r="I270" s="1"/>
  <c r="J270" s="1"/>
  <c r="D270"/>
  <c r="H270" s="1"/>
  <c r="B271"/>
  <c r="C271"/>
  <c r="I271" s="1"/>
  <c r="J271" s="1"/>
  <c r="D271"/>
  <c r="H271" s="1"/>
  <c r="B272"/>
  <c r="C272"/>
  <c r="I272" s="1"/>
  <c r="J272" s="1"/>
  <c r="D272"/>
  <c r="H272" s="1"/>
  <c r="B273"/>
  <c r="C273"/>
  <c r="I273" s="1"/>
  <c r="J273" s="1"/>
  <c r="D273"/>
  <c r="H273" s="1"/>
  <c r="B274"/>
  <c r="C274"/>
  <c r="I274" s="1"/>
  <c r="J274" s="1"/>
  <c r="D274"/>
  <c r="H274" s="1"/>
  <c r="B275"/>
  <c r="C275"/>
  <c r="I275" s="1"/>
  <c r="J275" s="1"/>
  <c r="D275"/>
  <c r="H275" s="1"/>
  <c r="B276"/>
  <c r="C276"/>
  <c r="I276" s="1"/>
  <c r="J276" s="1"/>
  <c r="D276"/>
  <c r="H276" s="1"/>
  <c r="B277"/>
  <c r="C277"/>
  <c r="I277" s="1"/>
  <c r="J277" s="1"/>
  <c r="D277"/>
  <c r="H277" s="1"/>
  <c r="B278"/>
  <c r="C278"/>
  <c r="I278" s="1"/>
  <c r="J278" s="1"/>
  <c r="D278"/>
  <c r="H278" s="1"/>
  <c r="B279"/>
  <c r="C279"/>
  <c r="I279" s="1"/>
  <c r="J279" s="1"/>
  <c r="D279"/>
  <c r="H279" s="1"/>
  <c r="B280"/>
  <c r="C280"/>
  <c r="I280" s="1"/>
  <c r="J280" s="1"/>
  <c r="D280"/>
  <c r="H280" s="1"/>
  <c r="B281"/>
  <c r="C281"/>
  <c r="I281" s="1"/>
  <c r="J281" s="1"/>
  <c r="D281"/>
  <c r="H281" s="1"/>
  <c r="B282"/>
  <c r="C282"/>
  <c r="I282" s="1"/>
  <c r="J282" s="1"/>
  <c r="D282"/>
  <c r="H282" s="1"/>
  <c r="B283"/>
  <c r="C283"/>
  <c r="I283" s="1"/>
  <c r="J283" s="1"/>
  <c r="D283"/>
  <c r="H283" s="1"/>
  <c r="B284"/>
  <c r="C284"/>
  <c r="I284" s="1"/>
  <c r="J284" s="1"/>
  <c r="D284"/>
  <c r="H284" s="1"/>
  <c r="B285"/>
  <c r="C285"/>
  <c r="I285" s="1"/>
  <c r="J285" s="1"/>
  <c r="D285"/>
  <c r="H285" s="1"/>
  <c r="B286"/>
  <c r="C286"/>
  <c r="I286" s="1"/>
  <c r="J286" s="1"/>
  <c r="D286"/>
  <c r="H286" s="1"/>
  <c r="B287"/>
  <c r="C287"/>
  <c r="I287" s="1"/>
  <c r="J287" s="1"/>
  <c r="D287"/>
  <c r="H287" s="1"/>
  <c r="B288"/>
  <c r="C288"/>
  <c r="I288" s="1"/>
  <c r="J288" s="1"/>
  <c r="D288"/>
  <c r="H288" s="1"/>
  <c r="B289"/>
  <c r="C289"/>
  <c r="I289" s="1"/>
  <c r="J289" s="1"/>
  <c r="D289"/>
  <c r="H289" s="1"/>
  <c r="B290"/>
  <c r="C290"/>
  <c r="I290" s="1"/>
  <c r="J290" s="1"/>
  <c r="D290"/>
  <c r="H290" s="1"/>
  <c r="B291"/>
  <c r="C291"/>
  <c r="I291" s="1"/>
  <c r="J291" s="1"/>
  <c r="D291"/>
  <c r="H291" s="1"/>
  <c r="Q37" l="1"/>
  <c r="AQ2" i="29" s="1"/>
  <c r="Q35" i="21"/>
  <c r="AP2" i="29" s="1"/>
  <c r="Q39" i="21"/>
  <c r="AR2" i="29" s="1"/>
  <c r="H263" i="21"/>
  <c r="H3"/>
  <c r="H7"/>
  <c r="H268"/>
  <c r="H264"/>
  <c r="H248"/>
  <c r="H234"/>
  <c r="H218"/>
  <c r="H206"/>
  <c r="H178"/>
  <c r="H150"/>
  <c r="H118"/>
  <c r="H94"/>
  <c r="H62"/>
  <c r="H60"/>
  <c r="H36"/>
  <c r="H32"/>
  <c r="H2"/>
  <c r="K10"/>
  <c r="Q33" s="1"/>
  <c r="AO2" i="29" s="1"/>
  <c r="J147" i="21"/>
  <c r="O19" i="28"/>
  <c r="J63" i="21"/>
  <c r="J234"/>
  <c r="J264"/>
  <c r="J176"/>
  <c r="J122"/>
  <c r="J92"/>
  <c r="J239"/>
  <c r="J241"/>
  <c r="J93"/>
  <c r="J35"/>
  <c r="J242"/>
  <c r="J5"/>
  <c r="J6"/>
  <c r="F12" i="22"/>
  <c r="K64" i="21"/>
  <c r="I2"/>
  <c r="J2" s="1"/>
  <c r="AI13"/>
  <c r="BS12"/>
  <c r="AK11"/>
  <c r="BB10"/>
  <c r="AS9"/>
  <c r="BJ8"/>
  <c r="AR7"/>
  <c r="AU6"/>
  <c r="AT5"/>
  <c r="AP4"/>
  <c r="AT3"/>
  <c r="AH2"/>
  <c r="BN13"/>
  <c r="AW12"/>
  <c r="BL11"/>
  <c r="AI10"/>
  <c r="BM9"/>
  <c r="AR8"/>
  <c r="BJ7"/>
  <c r="BN6"/>
  <c r="AD6"/>
  <c r="BM5"/>
  <c r="AC5"/>
  <c r="BU4"/>
  <c r="AD3"/>
  <c r="BB2"/>
  <c r="BD13"/>
  <c r="BK12"/>
  <c r="AI12"/>
  <c r="BT11"/>
  <c r="BA11"/>
  <c r="AC11"/>
  <c r="BM10"/>
  <c r="AR10"/>
  <c r="BC9"/>
  <c r="AJ9"/>
  <c r="BS8"/>
  <c r="BB8"/>
  <c r="AI8"/>
  <c r="BS7"/>
  <c r="BB7"/>
  <c r="AI7"/>
  <c r="BE6"/>
  <c r="AL6"/>
  <c r="BD5"/>
  <c r="AK5"/>
  <c r="BB4"/>
  <c r="AH4"/>
  <c r="BF3"/>
  <c r="AL3"/>
  <c r="AP2"/>
  <c r="AD2"/>
  <c r="D17" i="15"/>
  <c r="G20" s="1"/>
  <c r="M2" i="29" s="1"/>
  <c r="F17" i="15"/>
  <c r="G24" s="1"/>
  <c r="AU2" i="29" s="1"/>
  <c r="H17" i="15"/>
  <c r="G22" s="1"/>
  <c r="F16" i="2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60" s="1"/>
  <c r="F61" s="1"/>
  <c r="F62" s="1"/>
  <c r="F63" s="1"/>
  <c r="F64" s="1"/>
  <c r="F65" s="1"/>
  <c r="F66" s="1"/>
  <c r="F67" s="1"/>
  <c r="F68" s="1"/>
  <c r="F69" s="1"/>
  <c r="F70" s="1"/>
  <c r="F71" s="1"/>
  <c r="F72" s="1"/>
  <c r="F73" s="1"/>
  <c r="E17" i="15"/>
  <c r="G23" s="1"/>
  <c r="AT2" i="29" s="1"/>
  <c r="C8" i="22"/>
  <c r="C16" s="1"/>
  <c r="C17" s="1"/>
  <c r="BR13" i="21"/>
  <c r="BJ13"/>
  <c r="AO13"/>
  <c r="AE13"/>
  <c r="BO12"/>
  <c r="BE12"/>
  <c r="AN12"/>
  <c r="AE12"/>
  <c r="BP11"/>
  <c r="BE11"/>
  <c r="AO11"/>
  <c r="AG11"/>
  <c r="BQ10"/>
  <c r="BH10"/>
  <c r="AV10"/>
  <c r="AN10"/>
  <c r="AE10"/>
  <c r="BQ9"/>
  <c r="BH9"/>
  <c r="AX9"/>
  <c r="AO9"/>
  <c r="AF9"/>
  <c r="BO8"/>
  <c r="BF8"/>
  <c r="AV8"/>
  <c r="AN8"/>
  <c r="AE8"/>
  <c r="BO7"/>
  <c r="BF7"/>
  <c r="AV7"/>
  <c r="AN7"/>
  <c r="AE7"/>
  <c r="BR6"/>
  <c r="BI6"/>
  <c r="BA6"/>
  <c r="AQ6"/>
  <c r="AH6"/>
  <c r="BQ5"/>
  <c r="BH5"/>
  <c r="AZ5"/>
  <c r="AP5"/>
  <c r="AG5"/>
  <c r="BF4"/>
  <c r="AT4"/>
  <c r="AL4"/>
  <c r="AD4"/>
  <c r="BB3"/>
  <c r="AP3"/>
  <c r="AH3"/>
  <c r="BF2"/>
  <c r="AT2"/>
  <c r="AL2"/>
  <c r="AF2"/>
  <c r="G16" i="15"/>
  <c r="C16"/>
  <c r="G15"/>
  <c r="C15"/>
  <c r="G13"/>
  <c r="C13"/>
  <c r="G11"/>
  <c r="C11"/>
  <c r="G9"/>
  <c r="H11" i="22"/>
  <c r="D16"/>
  <c r="D17" s="1"/>
  <c r="F14"/>
  <c r="BP13" i="21"/>
  <c r="BL13"/>
  <c r="BH13"/>
  <c r="BB13"/>
  <c r="AK13"/>
  <c r="AG13"/>
  <c r="AC13"/>
  <c r="BQ12"/>
  <c r="BM12"/>
  <c r="BI12"/>
  <c r="BC12"/>
  <c r="AS12"/>
  <c r="AK12"/>
  <c r="AG12"/>
  <c r="AC12"/>
  <c r="BR11"/>
  <c r="BN11"/>
  <c r="BI11"/>
  <c r="BC11"/>
  <c r="AT11"/>
  <c r="AM11"/>
  <c r="AI11"/>
  <c r="AE11"/>
  <c r="BS10"/>
  <c r="BO10"/>
  <c r="BJ10"/>
  <c r="BD10"/>
  <c r="AZ10"/>
  <c r="AT10"/>
  <c r="AP10"/>
  <c r="AK10"/>
  <c r="AG10"/>
  <c r="AC10"/>
  <c r="BS9"/>
  <c r="BO9"/>
  <c r="BJ9"/>
  <c r="BE9"/>
  <c r="BA9"/>
  <c r="AU9"/>
  <c r="AQ9"/>
  <c r="AL9"/>
  <c r="AH9"/>
  <c r="AD9"/>
  <c r="BQ8"/>
  <c r="BM8"/>
  <c r="BH8"/>
  <c r="BD8"/>
  <c r="AZ8"/>
  <c r="AT8"/>
  <c r="AP8"/>
  <c r="AK8"/>
  <c r="AG8"/>
  <c r="AC8"/>
  <c r="BQ7"/>
  <c r="BM7"/>
  <c r="BH7"/>
  <c r="BD7"/>
  <c r="AZ7"/>
  <c r="AT7"/>
  <c r="AP7"/>
  <c r="AK7"/>
  <c r="AG7"/>
  <c r="AC7"/>
  <c r="BU6"/>
  <c r="BP6"/>
  <c r="BL6"/>
  <c r="BG6"/>
  <c r="BC6"/>
  <c r="AX6"/>
  <c r="AS6"/>
  <c r="AO6"/>
  <c r="AJ6"/>
  <c r="AF6"/>
  <c r="BS5"/>
  <c r="BO5"/>
  <c r="BJ5"/>
  <c r="BF5"/>
  <c r="BB5"/>
  <c r="AV5"/>
  <c r="AR5"/>
  <c r="AN5"/>
  <c r="AI5"/>
  <c r="AE5"/>
  <c r="BK4"/>
  <c r="BD4"/>
  <c r="AZ4"/>
  <c r="AR4"/>
  <c r="AN4"/>
  <c r="AJ4"/>
  <c r="AF4"/>
  <c r="BT3"/>
  <c r="BD3"/>
  <c r="AZ3"/>
  <c r="AR3"/>
  <c r="AN3"/>
  <c r="AJ3"/>
  <c r="AF3"/>
  <c r="BT2"/>
  <c r="BD2"/>
  <c r="AZ2"/>
  <c r="AR2"/>
  <c r="AN2"/>
  <c r="AJ2"/>
  <c r="AC2"/>
  <c r="H13" i="22"/>
  <c r="F10"/>
  <c r="H9"/>
  <c r="F8"/>
  <c r="H7"/>
  <c r="F15"/>
  <c r="F6"/>
  <c r="E16"/>
  <c r="K20"/>
  <c r="N25" s="1"/>
  <c r="L20"/>
  <c r="N26" s="1"/>
  <c r="N27" s="1"/>
  <c r="N29" s="1"/>
  <c r="P29" s="1"/>
  <c r="H6"/>
  <c r="G16"/>
  <c r="W20"/>
  <c r="Y26" s="1"/>
  <c r="Y27" s="1"/>
  <c r="Y29" s="1"/>
  <c r="AA29" s="1"/>
  <c r="BS13" i="21"/>
  <c r="BQ13"/>
  <c r="BO13"/>
  <c r="BM13"/>
  <c r="BK13"/>
  <c r="BI13"/>
  <c r="BE13"/>
  <c r="BC13"/>
  <c r="AW13"/>
  <c r="AN13"/>
  <c r="AJ13"/>
  <c r="AH13"/>
  <c r="AF13"/>
  <c r="AD13"/>
  <c r="BT12"/>
  <c r="BR12"/>
  <c r="BP12"/>
  <c r="BN12"/>
  <c r="BL12"/>
  <c r="BJ12"/>
  <c r="BH12"/>
  <c r="BD12"/>
  <c r="BB12"/>
  <c r="AT12"/>
  <c r="AO12"/>
  <c r="AM12"/>
  <c r="AJ12"/>
  <c r="AH12"/>
  <c r="AF12"/>
  <c r="AD12"/>
  <c r="BU11"/>
  <c r="BS11"/>
  <c r="BQ11"/>
  <c r="BO11"/>
  <c r="BM11"/>
  <c r="BJ11"/>
  <c r="BH11"/>
  <c r="BD11"/>
  <c r="BB11"/>
  <c r="AZ11"/>
  <c r="AS11"/>
  <c r="AN11"/>
  <c r="AL11"/>
  <c r="AJ11"/>
  <c r="AH11"/>
  <c r="AF11"/>
  <c r="AD11"/>
  <c r="BR10"/>
  <c r="BP10"/>
  <c r="BN10"/>
  <c r="BL10"/>
  <c r="BI10"/>
  <c r="BE10"/>
  <c r="BC10"/>
  <c r="BA10"/>
  <c r="AX10"/>
  <c r="AU10"/>
  <c r="AS10"/>
  <c r="AQ10"/>
  <c r="AO10"/>
  <c r="AL10"/>
  <c r="AJ10"/>
  <c r="AH10"/>
  <c r="AF10"/>
  <c r="AD10"/>
  <c r="BR9"/>
  <c r="BP9"/>
  <c r="BN9"/>
  <c r="BL9"/>
  <c r="BI9"/>
  <c r="BF9"/>
  <c r="BD9"/>
  <c r="BB9"/>
  <c r="AZ9"/>
  <c r="AV9"/>
  <c r="AT9"/>
  <c r="AR9"/>
  <c r="AP9"/>
  <c r="AN9"/>
  <c r="AK9"/>
  <c r="AI9"/>
  <c r="AG9"/>
  <c r="AE9"/>
  <c r="AC9"/>
  <c r="BU8"/>
  <c r="BR8"/>
  <c r="BP8"/>
  <c r="BN8"/>
  <c r="BL8"/>
  <c r="BI8"/>
  <c r="BG8"/>
  <c r="BE8"/>
  <c r="BC8"/>
  <c r="BA8"/>
  <c r="AX8"/>
  <c r="AU8"/>
  <c r="AS8"/>
  <c r="AQ8"/>
  <c r="AO8"/>
  <c r="AL8"/>
  <c r="AJ8"/>
  <c r="AH8"/>
  <c r="AF8"/>
  <c r="AD8"/>
  <c r="BR7"/>
  <c r="BP7"/>
  <c r="BN7"/>
  <c r="BL7"/>
  <c r="BI7"/>
  <c r="BG7"/>
  <c r="BE7"/>
  <c r="BC7"/>
  <c r="BA7"/>
  <c r="AX7"/>
  <c r="AU7"/>
  <c r="AS7"/>
  <c r="AQ7"/>
  <c r="AO7"/>
  <c r="AL7"/>
  <c r="AJ7"/>
  <c r="AH7"/>
  <c r="AF7"/>
  <c r="AD7"/>
  <c r="BS6"/>
  <c r="BQ6"/>
  <c r="BO6"/>
  <c r="BM6"/>
  <c r="BJ6"/>
  <c r="BH6"/>
  <c r="BF6"/>
  <c r="BD6"/>
  <c r="BB6"/>
  <c r="AZ6"/>
  <c r="AV6"/>
  <c r="AT6"/>
  <c r="AR6"/>
  <c r="AP6"/>
  <c r="AN6"/>
  <c r="AK6"/>
  <c r="AI6"/>
  <c r="AG6"/>
  <c r="AE6"/>
  <c r="AC6"/>
  <c r="BU5"/>
  <c r="BR5"/>
  <c r="BP5"/>
  <c r="BN5"/>
  <c r="BL5"/>
  <c r="BI5"/>
  <c r="BG5"/>
  <c r="BE5"/>
  <c r="BC5"/>
  <c r="BA5"/>
  <c r="AX5"/>
  <c r="AU5"/>
  <c r="AS5"/>
  <c r="AQ5"/>
  <c r="AO5"/>
  <c r="AL5"/>
  <c r="AJ5"/>
  <c r="AH5"/>
  <c r="AF5"/>
  <c r="AD5"/>
  <c r="BT4"/>
  <c r="BG4"/>
  <c r="BE4"/>
  <c r="BC4"/>
  <c r="BA4"/>
  <c r="AY4"/>
  <c r="AS4"/>
  <c r="AQ4"/>
  <c r="AO4"/>
  <c r="AM4"/>
  <c r="AK4"/>
  <c r="AI4"/>
  <c r="AG4"/>
  <c r="AE4"/>
  <c r="AC4"/>
  <c r="BU3"/>
  <c r="BK3"/>
  <c r="BE3"/>
  <c r="BC3"/>
  <c r="BA3"/>
  <c r="AY3"/>
  <c r="AS3"/>
  <c r="AQ3"/>
  <c r="AO3"/>
  <c r="AM3"/>
  <c r="AK3"/>
  <c r="AI3"/>
  <c r="AG3"/>
  <c r="AE3"/>
  <c r="AC3"/>
  <c r="BU2"/>
  <c r="BK2"/>
  <c r="BE2"/>
  <c r="BC2"/>
  <c r="BA2"/>
  <c r="AY2"/>
  <c r="AS2"/>
  <c r="AQ2"/>
  <c r="AO2"/>
  <c r="AM2"/>
  <c r="AK2"/>
  <c r="AI2"/>
  <c r="AG2"/>
  <c r="AE2"/>
  <c r="N28" i="22"/>
  <c r="V20"/>
  <c r="Y25" s="1"/>
  <c r="Q4" i="21" l="1"/>
  <c r="R4" s="1"/>
  <c r="AS2" i="29"/>
  <c r="Q27" i="21"/>
  <c r="Q29" s="1"/>
  <c r="AM2" i="29" s="1"/>
  <c r="C17" i="15"/>
  <c r="G19" s="1"/>
  <c r="L2" i="29" s="1"/>
  <c r="G17" i="15"/>
  <c r="G21" s="1"/>
  <c r="Q31" i="21"/>
  <c r="AN2" i="29" s="1"/>
  <c r="Q5" i="21"/>
  <c r="R5" s="1"/>
  <c r="Q8"/>
  <c r="R8" s="1"/>
  <c r="Q9"/>
  <c r="R9" s="1"/>
  <c r="Q2"/>
  <c r="R2" s="1"/>
  <c r="Q10"/>
  <c r="R10" s="1"/>
  <c r="Q3"/>
  <c r="R3" s="1"/>
  <c r="Q6"/>
  <c r="R6" s="1"/>
  <c r="Q7"/>
  <c r="R7" s="1"/>
  <c r="Q11"/>
  <c r="R11" s="1"/>
  <c r="F45"/>
  <c r="F46" s="1"/>
  <c r="F47" s="1"/>
  <c r="F48" s="1"/>
  <c r="F49" s="1"/>
  <c r="F50" s="1"/>
  <c r="F51" s="1"/>
  <c r="F52" s="1"/>
  <c r="F53" s="1"/>
  <c r="F54" s="1"/>
  <c r="F55" s="1"/>
  <c r="F56" s="1"/>
  <c r="F57" s="1"/>
  <c r="F58" s="1"/>
  <c r="F59" s="1"/>
  <c r="AA25" i="22"/>
  <c r="Y30"/>
  <c r="AA30" s="1"/>
  <c r="Y2" i="29" s="1"/>
  <c r="G17" i="22"/>
  <c r="U2" i="29" s="1"/>
  <c r="U20" i="22"/>
  <c r="E17"/>
  <c r="R2" i="29" s="1"/>
  <c r="J20" i="22"/>
  <c r="F74" i="21"/>
  <c r="F75" s="1"/>
  <c r="F76" s="1"/>
  <c r="F77" s="1"/>
  <c r="F78" s="1"/>
  <c r="F79" s="1"/>
  <c r="F80" s="1"/>
  <c r="F81" s="1"/>
  <c r="F82" s="1"/>
  <c r="F83" s="1"/>
  <c r="F84" s="1"/>
  <c r="F85" s="1"/>
  <c r="F86" s="1"/>
  <c r="F87" s="1"/>
  <c r="F88" s="1"/>
  <c r="F89"/>
  <c r="F90" s="1"/>
  <c r="F91" s="1"/>
  <c r="F92" s="1"/>
  <c r="F93" s="1"/>
  <c r="F94" s="1"/>
  <c r="F95" s="1"/>
  <c r="F96" s="1"/>
  <c r="F97" s="1"/>
  <c r="F98" s="1"/>
  <c r="F99" s="1"/>
  <c r="F100" s="1"/>
  <c r="F101" s="1"/>
  <c r="F102" s="1"/>
  <c r="W6" i="22"/>
  <c r="Y12" s="1"/>
  <c r="Y13" s="1"/>
  <c r="Y15" s="1"/>
  <c r="AA15" s="1"/>
  <c r="V6"/>
  <c r="Y11" s="1"/>
  <c r="H16"/>
  <c r="P25"/>
  <c r="N30"/>
  <c r="P30" s="1"/>
  <c r="W2" i="29" s="1"/>
  <c r="K6" i="22"/>
  <c r="N11" s="1"/>
  <c r="L6"/>
  <c r="N12" s="1"/>
  <c r="N13" s="1"/>
  <c r="N15" s="1"/>
  <c r="P15" s="1"/>
  <c r="F16"/>
  <c r="BO2" i="29" l="1"/>
  <c r="AW2"/>
  <c r="BM2"/>
  <c r="BK2"/>
  <c r="BI2"/>
  <c r="BG2"/>
  <c r="BE2"/>
  <c r="BC2"/>
  <c r="BA2"/>
  <c r="AY2"/>
  <c r="R12" i="21"/>
  <c r="R13" s="1"/>
  <c r="J6" i="22"/>
  <c r="F17"/>
  <c r="S2" i="29" s="1"/>
  <c r="P11" i="22"/>
  <c r="N16"/>
  <c r="P16" s="1"/>
  <c r="X2" i="29" s="1"/>
  <c r="Y16" i="22"/>
  <c r="AA16" s="1"/>
  <c r="Z2" i="29" s="1"/>
  <c r="AA11" i="22"/>
  <c r="U6"/>
  <c r="H17"/>
  <c r="V2" i="29" s="1"/>
  <c r="F118" i="21"/>
  <c r="F119" s="1"/>
  <c r="F120" s="1"/>
  <c r="F121" s="1"/>
  <c r="F122" s="1"/>
  <c r="F123" s="1"/>
  <c r="F124" s="1"/>
  <c r="F125" s="1"/>
  <c r="F126" s="1"/>
  <c r="F127" s="1"/>
  <c r="F128" s="1"/>
  <c r="F129" s="1"/>
  <c r="F130" s="1"/>
  <c r="F131" s="1"/>
  <c r="F103"/>
  <c r="F104" s="1"/>
  <c r="F105" s="1"/>
  <c r="F106" s="1"/>
  <c r="F107" s="1"/>
  <c r="F108" s="1"/>
  <c r="F109" s="1"/>
  <c r="F110" s="1"/>
  <c r="F111" s="1"/>
  <c r="F112" s="1"/>
  <c r="F113" s="1"/>
  <c r="F114" s="1"/>
  <c r="F115" s="1"/>
  <c r="F116" s="1"/>
  <c r="F117" s="1"/>
  <c r="F132" l="1"/>
  <c r="F133" s="1"/>
  <c r="F134" s="1"/>
  <c r="F135" s="1"/>
  <c r="F136" s="1"/>
  <c r="F137" s="1"/>
  <c r="F138" s="1"/>
  <c r="F139" s="1"/>
  <c r="F140" s="1"/>
  <c r="F141" s="1"/>
  <c r="F142" s="1"/>
  <c r="F143" s="1"/>
  <c r="F144" s="1"/>
  <c r="F145" s="1"/>
  <c r="F146" s="1"/>
  <c r="F147"/>
  <c r="F148" s="1"/>
  <c r="F149" s="1"/>
  <c r="F150" s="1"/>
  <c r="F151" s="1"/>
  <c r="F152" s="1"/>
  <c r="F153" s="1"/>
  <c r="F154" s="1"/>
  <c r="F155" s="1"/>
  <c r="F156" s="1"/>
  <c r="F157" s="1"/>
  <c r="F158" s="1"/>
  <c r="F159" s="1"/>
  <c r="F160" s="1"/>
  <c r="F176" l="1"/>
  <c r="F177" s="1"/>
  <c r="F178" s="1"/>
  <c r="F179" s="1"/>
  <c r="F180" s="1"/>
  <c r="F181" s="1"/>
  <c r="F182" s="1"/>
  <c r="F183" s="1"/>
  <c r="F184" s="1"/>
  <c r="F185" s="1"/>
  <c r="F186" s="1"/>
  <c r="F187" s="1"/>
  <c r="F188" s="1"/>
  <c r="F189" s="1"/>
  <c r="F161"/>
  <c r="F162" s="1"/>
  <c r="F163" s="1"/>
  <c r="F164" s="1"/>
  <c r="F165" s="1"/>
  <c r="F166" s="1"/>
  <c r="F167" s="1"/>
  <c r="F168" s="1"/>
  <c r="F169" s="1"/>
  <c r="F170" s="1"/>
  <c r="F171" s="1"/>
  <c r="F172" s="1"/>
  <c r="F173" s="1"/>
  <c r="F174" s="1"/>
  <c r="F175" s="1"/>
  <c r="F190" l="1"/>
  <c r="F191" s="1"/>
  <c r="F192" s="1"/>
  <c r="F193" s="1"/>
  <c r="F194" s="1"/>
  <c r="F195" s="1"/>
  <c r="F196" s="1"/>
  <c r="F197" s="1"/>
  <c r="F198" s="1"/>
  <c r="F199" s="1"/>
  <c r="F200" s="1"/>
  <c r="F201" s="1"/>
  <c r="F202" s="1"/>
  <c r="F203" s="1"/>
  <c r="F204" s="1"/>
  <c r="F205"/>
  <c r="F206" s="1"/>
  <c r="F207" s="1"/>
  <c r="F208" s="1"/>
  <c r="F209" s="1"/>
  <c r="F210" s="1"/>
  <c r="F211" s="1"/>
  <c r="F212" s="1"/>
  <c r="F213" s="1"/>
  <c r="F214" s="1"/>
  <c r="F215" s="1"/>
  <c r="F216" s="1"/>
  <c r="F217" s="1"/>
  <c r="F218" s="1"/>
  <c r="F234" l="1"/>
  <c r="F235" s="1"/>
  <c r="F236" s="1"/>
  <c r="F237" s="1"/>
  <c r="F238" s="1"/>
  <c r="F239" s="1"/>
  <c r="F240" s="1"/>
  <c r="F241" s="1"/>
  <c r="F242" s="1"/>
  <c r="F243" s="1"/>
  <c r="F244" s="1"/>
  <c r="F245" s="1"/>
  <c r="F246" s="1"/>
  <c r="F247" s="1"/>
  <c r="F219"/>
  <c r="F220" s="1"/>
  <c r="F221" s="1"/>
  <c r="F222" s="1"/>
  <c r="F223" s="1"/>
  <c r="F224" s="1"/>
  <c r="F225" s="1"/>
  <c r="F226" s="1"/>
  <c r="F227" s="1"/>
  <c r="F228" s="1"/>
  <c r="F229" s="1"/>
  <c r="F230" s="1"/>
  <c r="F231" s="1"/>
  <c r="F232" s="1"/>
  <c r="F233" s="1"/>
  <c r="F248" l="1"/>
  <c r="F249" s="1"/>
  <c r="F250" s="1"/>
  <c r="F251" s="1"/>
  <c r="F252" s="1"/>
  <c r="F253" s="1"/>
  <c r="F254" s="1"/>
  <c r="F255" s="1"/>
  <c r="F256" s="1"/>
  <c r="F257" s="1"/>
  <c r="F258" s="1"/>
  <c r="F259" s="1"/>
  <c r="F260" s="1"/>
  <c r="F261" s="1"/>
  <c r="F262" s="1"/>
  <c r="F263"/>
  <c r="F264" s="1"/>
  <c r="F265" s="1"/>
  <c r="F266" s="1"/>
  <c r="F267" s="1"/>
  <c r="F268" s="1"/>
  <c r="F269" s="1"/>
  <c r="F270" s="1"/>
  <c r="F271" s="1"/>
  <c r="F272" s="1"/>
  <c r="F273" s="1"/>
  <c r="F274" s="1"/>
  <c r="F275" s="1"/>
  <c r="F276" s="1"/>
  <c r="F277" s="1"/>
  <c r="F278" s="1"/>
  <c r="F279" s="1"/>
  <c r="F280" s="1"/>
  <c r="F281" s="1"/>
  <c r="F282" s="1"/>
  <c r="F283" s="1"/>
  <c r="F284" s="1"/>
  <c r="F285" s="1"/>
  <c r="F286" s="1"/>
  <c r="F287" s="1"/>
  <c r="F288" s="1"/>
  <c r="F289" s="1"/>
  <c r="F290" s="1"/>
  <c r="F291" s="1"/>
</calcChain>
</file>

<file path=xl/sharedStrings.xml><?xml version="1.0" encoding="utf-8"?>
<sst xmlns="http://schemas.openxmlformats.org/spreadsheetml/2006/main" count="3175" uniqueCount="1611">
  <si>
    <t>TOTALS&gt;</t>
  </si>
  <si>
    <t>TREE SPP</t>
  </si>
  <si>
    <t>TOTAL TREES</t>
  </si>
  <si>
    <t>TOTAL CON.</t>
  </si>
  <si>
    <t>DEAD TREES</t>
  </si>
  <si>
    <t>DEAD CON.</t>
  </si>
  <si>
    <t>WS</t>
  </si>
  <si>
    <t>FG</t>
  </si>
  <si>
    <t>LIVE</t>
  </si>
  <si>
    <t>DEAD</t>
  </si>
  <si>
    <t>MITD (ORIG)</t>
  </si>
  <si>
    <t>FOREST HEALTH DAMAGE AGENTS</t>
  </si>
  <si>
    <t>PREF./ACC.</t>
  </si>
  <si>
    <t>POINT OF COMMENCEMENT / BEARING &amp; DISTANCE TO THIS PLOT</t>
  </si>
  <si>
    <t>DBH</t>
  </si>
  <si>
    <t>HT</t>
  </si>
  <si>
    <t>SPP</t>
  </si>
  <si>
    <t>TOT HT</t>
  </si>
  <si>
    <t>AGE@1.3M</t>
  </si>
  <si>
    <t>GROWTH INTERCEPT SAMPLE (5.64m)</t>
  </si>
  <si>
    <t>NOTES</t>
  </si>
  <si>
    <t>PREFERRED SPP (ORIG)</t>
  </si>
  <si>
    <t>UTM ZONE</t>
  </si>
  <si>
    <t>EASTING</t>
  </si>
  <si>
    <t>NORTHING</t>
  </si>
  <si>
    <t>TSA</t>
  </si>
  <si>
    <t>BEC</t>
  </si>
  <si>
    <t>DISTRICT</t>
  </si>
  <si>
    <t>LOCATION</t>
  </si>
  <si>
    <t>POLYGON</t>
  </si>
  <si>
    <t>MAPSHEET - OPENING NO.</t>
  </si>
  <si>
    <t>DAY</t>
  </si>
  <si>
    <t>PAGE</t>
  </si>
  <si>
    <t>OF</t>
  </si>
  <si>
    <t>STAND DEVELOPMENT MONITORING FIELD CARD</t>
  </si>
  <si>
    <t>INVENTORY LABEL</t>
  </si>
  <si>
    <t>%</t>
  </si>
  <si>
    <t>Age</t>
  </si>
  <si>
    <t>Ht(m)</t>
  </si>
  <si>
    <t>Ldg Spp</t>
  </si>
  <si>
    <r>
      <t xml:space="preserve">2 </t>
    </r>
    <r>
      <rPr>
        <vertAlign val="superscript"/>
        <sz val="3"/>
        <color indexed="8"/>
        <rFont val="Arial"/>
        <family val="2"/>
      </rPr>
      <t>nd</t>
    </r>
    <r>
      <rPr>
        <sz val="3"/>
        <color indexed="8"/>
        <rFont val="Arial"/>
        <family val="2"/>
      </rPr>
      <t xml:space="preserve"> Spp</t>
    </r>
  </si>
  <si>
    <t>CR CL</t>
  </si>
  <si>
    <t>Plot 1</t>
  </si>
  <si>
    <t>Plot 2</t>
  </si>
  <si>
    <t>Plot 3</t>
  </si>
  <si>
    <t>Plot 4</t>
  </si>
  <si>
    <t>Plot 5</t>
  </si>
  <si>
    <t>Plot 6</t>
  </si>
  <si>
    <t>Plot 7</t>
  </si>
  <si>
    <t>Plot 8</t>
  </si>
  <si>
    <t>Plot 9</t>
  </si>
  <si>
    <t>Plot 10</t>
  </si>
  <si>
    <t>TOTALS</t>
  </si>
  <si>
    <t>Total Conifers/ha</t>
  </si>
  <si>
    <t>Well Spaced/ha</t>
  </si>
  <si>
    <t>Free Growing/ha</t>
  </si>
  <si>
    <t>DJA</t>
  </si>
  <si>
    <t>SBSmk1</t>
  </si>
  <si>
    <t>DSC</t>
  </si>
  <si>
    <t>Pl</t>
  </si>
  <si>
    <t>Bl</t>
  </si>
  <si>
    <t>DPG</t>
  </si>
  <si>
    <t>DVA</t>
  </si>
  <si>
    <t>DRM</t>
  </si>
  <si>
    <t>DQU</t>
  </si>
  <si>
    <t>DOS</t>
  </si>
  <si>
    <t>DCR</t>
  </si>
  <si>
    <t>DCK</t>
  </si>
  <si>
    <t>DNC</t>
  </si>
  <si>
    <t>DNI</t>
  </si>
  <si>
    <t>DMH</t>
  </si>
  <si>
    <t>DKA</t>
  </si>
  <si>
    <t>District</t>
  </si>
  <si>
    <t>DSI</t>
  </si>
  <si>
    <t>DQC</t>
  </si>
  <si>
    <t>DSQ</t>
  </si>
  <si>
    <t>DFN</t>
  </si>
  <si>
    <t>DKM</t>
  </si>
  <si>
    <t>DMK</t>
  </si>
  <si>
    <t>DND</t>
  </si>
  <si>
    <t>DPC</t>
  </si>
  <si>
    <t>DSS</t>
  </si>
  <si>
    <t>DAB</t>
  </si>
  <si>
    <t>DCS</t>
  </si>
  <si>
    <t>DCC</t>
  </si>
  <si>
    <t>DCH</t>
  </si>
  <si>
    <t>DCO</t>
  </si>
  <si>
    <t>DHW</t>
  </si>
  <si>
    <t>DKL</t>
  </si>
  <si>
    <t>Arrowsmith</t>
  </si>
  <si>
    <t>Fraser</t>
  </si>
  <si>
    <t>Kingcome</t>
  </si>
  <si>
    <t>Mid-Coast</t>
  </si>
  <si>
    <t>North Coast</t>
  </si>
  <si>
    <t>Soo</t>
  </si>
  <si>
    <t>Strathcona</t>
  </si>
  <si>
    <t>Sunshine Coast</t>
  </si>
  <si>
    <t>Bulkley</t>
  </si>
  <si>
    <t>Cassiar</t>
  </si>
  <si>
    <t>Cranberry</t>
  </si>
  <si>
    <t>Dawson Creek</t>
  </si>
  <si>
    <t>Fort Nelson</t>
  </si>
  <si>
    <t>Fort St. John</t>
  </si>
  <si>
    <t>Kalum</t>
  </si>
  <si>
    <t>Kispiox</t>
  </si>
  <si>
    <t>Lakes</t>
  </si>
  <si>
    <t>Mackenzie</t>
  </si>
  <si>
    <t>Morice</t>
  </si>
  <si>
    <t>Nass</t>
  </si>
  <si>
    <t>Prince George</t>
  </si>
  <si>
    <t>100 Mile House</t>
  </si>
  <si>
    <t>Arrow</t>
  </si>
  <si>
    <t>Boundary</t>
  </si>
  <si>
    <t>Cranbrook</t>
  </si>
  <si>
    <t>Golden</t>
  </si>
  <si>
    <t>Invermere</t>
  </si>
  <si>
    <t>Kamloops</t>
  </si>
  <si>
    <t>Kootenay Lake</t>
  </si>
  <si>
    <t>Lillooet</t>
  </si>
  <si>
    <t>Merritt</t>
  </si>
  <si>
    <t>Okanagan</t>
  </si>
  <si>
    <t>Quesnel</t>
  </si>
  <si>
    <t>Revelstoke</t>
  </si>
  <si>
    <t>Robson Valley</t>
  </si>
  <si>
    <t>Williams Lake</t>
  </si>
  <si>
    <t>Month</t>
  </si>
  <si>
    <t>Day</t>
  </si>
  <si>
    <t>BAFAun</t>
  </si>
  <si>
    <t>BAFAunp</t>
  </si>
  <si>
    <t>BGxh1</t>
  </si>
  <si>
    <t>BGxh2</t>
  </si>
  <si>
    <t>BGxh3</t>
  </si>
  <si>
    <t>BGxw1</t>
  </si>
  <si>
    <t>BGxw2</t>
  </si>
  <si>
    <t>BWBSdk1</t>
  </si>
  <si>
    <t>BWBSdk2</t>
  </si>
  <si>
    <t>BWBSmw1</t>
  </si>
  <si>
    <t>BWBSmw2</t>
  </si>
  <si>
    <t>BWBSun</t>
  </si>
  <si>
    <t>BWBSvk</t>
  </si>
  <si>
    <t>BWBSwk1</t>
  </si>
  <si>
    <t>BWBSwk2</t>
  </si>
  <si>
    <t>BWBSwk3</t>
  </si>
  <si>
    <t>CDFmm</t>
  </si>
  <si>
    <t>CMAun</t>
  </si>
  <si>
    <t>CMAunp</t>
  </si>
  <si>
    <t>CWHdm</t>
  </si>
  <si>
    <t>CWHds1</t>
  </si>
  <si>
    <t>CWHds2</t>
  </si>
  <si>
    <t>CWHmm1</t>
  </si>
  <si>
    <t>CWHmm2</t>
  </si>
  <si>
    <t>CWHms1</t>
  </si>
  <si>
    <t>CWHms2</t>
  </si>
  <si>
    <t>CWHun</t>
  </si>
  <si>
    <t>CWHvh1</t>
  </si>
  <si>
    <t>CWHvh2</t>
  </si>
  <si>
    <t>CWHvm</t>
  </si>
  <si>
    <t>CWHvm1</t>
  </si>
  <si>
    <t>CWHvm2</t>
  </si>
  <si>
    <t>CWHvm3</t>
  </si>
  <si>
    <t>CWHwh1</t>
  </si>
  <si>
    <t>CWHwh2</t>
  </si>
  <si>
    <t>CWHwm</t>
  </si>
  <si>
    <t>CWHws1</t>
  </si>
  <si>
    <t>CWHws2</t>
  </si>
  <si>
    <t>CWHxm1</t>
  </si>
  <si>
    <t>CWHxm2</t>
  </si>
  <si>
    <t>ESSFdc1</t>
  </si>
  <si>
    <t>ESSFdc2</t>
  </si>
  <si>
    <t>ESSFdc3</t>
  </si>
  <si>
    <t>ESSFdcp</t>
  </si>
  <si>
    <t>ESSFdcw</t>
  </si>
  <si>
    <t>ESSFdk1</t>
  </si>
  <si>
    <t>ESSFdk2</t>
  </si>
  <si>
    <t>ESSFdkp</t>
  </si>
  <si>
    <t>ESSFdku</t>
  </si>
  <si>
    <t>ESSFdkw</t>
  </si>
  <si>
    <t>ESSFdm</t>
  </si>
  <si>
    <t>ESSFdmp</t>
  </si>
  <si>
    <t>ESSFdmw</t>
  </si>
  <si>
    <t>ESSFdv1</t>
  </si>
  <si>
    <t>ESSFdv2</t>
  </si>
  <si>
    <t>ESSFdvp</t>
  </si>
  <si>
    <t>ESSFdvw</t>
  </si>
  <si>
    <t>ESSFmc</t>
  </si>
  <si>
    <t>ESSFmcp</t>
  </si>
  <si>
    <t>ESSFmk</t>
  </si>
  <si>
    <t>ESSFmkp</t>
  </si>
  <si>
    <t>ESSFmm1</t>
  </si>
  <si>
    <t>ESSFmm2</t>
  </si>
  <si>
    <t>ESSFmmp</t>
  </si>
  <si>
    <t>ESSFmmw</t>
  </si>
  <si>
    <t>ESSFmv1</t>
  </si>
  <si>
    <t>ESSFmv2</t>
  </si>
  <si>
    <t>ESSFmv3</t>
  </si>
  <si>
    <t>ESSFmv4</t>
  </si>
  <si>
    <t>ESSFmvp</t>
  </si>
  <si>
    <t>ESSFmw</t>
  </si>
  <si>
    <t>ESSFmw1</t>
  </si>
  <si>
    <t>ESSFmw2</t>
  </si>
  <si>
    <t>ESSFmwp</t>
  </si>
  <si>
    <t>ESSFmww</t>
  </si>
  <si>
    <t>ESSFvc</t>
  </si>
  <si>
    <t>ESSFvcp</t>
  </si>
  <si>
    <t>ESSFvcw</t>
  </si>
  <si>
    <t>ESSFvv</t>
  </si>
  <si>
    <t>ESSFvvp</t>
  </si>
  <si>
    <t>ESSFwc1</t>
  </si>
  <si>
    <t>ESSFwc2</t>
  </si>
  <si>
    <t>ESSFwc2w</t>
  </si>
  <si>
    <t>ESSFwc3</t>
  </si>
  <si>
    <t>ESSFwc4</t>
  </si>
  <si>
    <t>ESSFwc5</t>
  </si>
  <si>
    <t>ESSFwc6</t>
  </si>
  <si>
    <t>ESSFwcp</t>
  </si>
  <si>
    <t>ESSFwcw</t>
  </si>
  <si>
    <t>ESSFwk1</t>
  </si>
  <si>
    <t>ESSFwk2</t>
  </si>
  <si>
    <t>ESSFwm</t>
  </si>
  <si>
    <t>ESSFwmp</t>
  </si>
  <si>
    <t>ESSFwmw</t>
  </si>
  <si>
    <t>ESSFwv</t>
  </si>
  <si>
    <t>ESSFwvp</t>
  </si>
  <si>
    <t>ESSFxc</t>
  </si>
  <si>
    <t>ESSFxc1</t>
  </si>
  <si>
    <t>ESSFxc2</t>
  </si>
  <si>
    <t>ESSFxc3</t>
  </si>
  <si>
    <t>ESSFxcp</t>
  </si>
  <si>
    <t>ESSFxcw</t>
  </si>
  <si>
    <t>ESSFxv1</t>
  </si>
  <si>
    <t>ESSFxv2</t>
  </si>
  <si>
    <t>ESSFxvp</t>
  </si>
  <si>
    <t>ESSFxvw</t>
  </si>
  <si>
    <t>ICHdk</t>
  </si>
  <si>
    <t>ICHdm</t>
  </si>
  <si>
    <t>ICHdw1</t>
  </si>
  <si>
    <t>ICHdw2</t>
  </si>
  <si>
    <t>ICHdw3</t>
  </si>
  <si>
    <t>ICHmc1</t>
  </si>
  <si>
    <t>ICHmc1a</t>
  </si>
  <si>
    <t>ICHmc2</t>
  </si>
  <si>
    <t>ICHmk1</t>
  </si>
  <si>
    <t>ICHmk2</t>
  </si>
  <si>
    <t>ICHmk3</t>
  </si>
  <si>
    <t>ICHmk4</t>
  </si>
  <si>
    <t>ICHmm</t>
  </si>
  <si>
    <t>ICHmw1</t>
  </si>
  <si>
    <t>ICHmw2</t>
  </si>
  <si>
    <t>ICHmw3</t>
  </si>
  <si>
    <t>ICHmw4</t>
  </si>
  <si>
    <t>ICHvc</t>
  </si>
  <si>
    <t>ICHvk1</t>
  </si>
  <si>
    <t>ICHvk1c</t>
  </si>
  <si>
    <t>ICHvk2</t>
  </si>
  <si>
    <t>ICHwc</t>
  </si>
  <si>
    <t>ICHwk1</t>
  </si>
  <si>
    <t>ICHwk1c</t>
  </si>
  <si>
    <t>ICHwk2</t>
  </si>
  <si>
    <t>ICHwk3</t>
  </si>
  <si>
    <t>ICHwk4</t>
  </si>
  <si>
    <t>ICHxw</t>
  </si>
  <si>
    <t>IDFdc</t>
  </si>
  <si>
    <t>IDFdk1</t>
  </si>
  <si>
    <t>IDFdk1a</t>
  </si>
  <si>
    <t>IDFdk1b</t>
  </si>
  <si>
    <t>IDFdk2</t>
  </si>
  <si>
    <t>IDFdk2a</t>
  </si>
  <si>
    <t>IDFdk2b</t>
  </si>
  <si>
    <t>IDFdk3</t>
  </si>
  <si>
    <t>IDFdk4</t>
  </si>
  <si>
    <t>IDFdk5</t>
  </si>
  <si>
    <t>IDFdm1</t>
  </si>
  <si>
    <t>IDFdm2</t>
  </si>
  <si>
    <t>IDFdw</t>
  </si>
  <si>
    <t>IDFmw1</t>
  </si>
  <si>
    <t>IDFmw2</t>
  </si>
  <si>
    <t>IDFmw2b</t>
  </si>
  <si>
    <t>IDFun</t>
  </si>
  <si>
    <t>IDFww</t>
  </si>
  <si>
    <t>IDFww1</t>
  </si>
  <si>
    <t>IDFxc</t>
  </si>
  <si>
    <t>IDFxh1</t>
  </si>
  <si>
    <t>IDFxh1a</t>
  </si>
  <si>
    <t>IDFxh2</t>
  </si>
  <si>
    <t>IDFxh2a</t>
  </si>
  <si>
    <t>IDFxh4</t>
  </si>
  <si>
    <t>IDFxk</t>
  </si>
  <si>
    <t>IDFxm</t>
  </si>
  <si>
    <t>IDFxw</t>
  </si>
  <si>
    <t>IMAun</t>
  </si>
  <si>
    <t>IMAunp</t>
  </si>
  <si>
    <t>MHmm1</t>
  </si>
  <si>
    <t>MHmm2</t>
  </si>
  <si>
    <t>MHmmp</t>
  </si>
  <si>
    <t>MHun</t>
  </si>
  <si>
    <t>MHwh1</t>
  </si>
  <si>
    <t>MHwh2</t>
  </si>
  <si>
    <t>MHwhp</t>
  </si>
  <si>
    <t>MSdc1</t>
  </si>
  <si>
    <t>MSdc2</t>
  </si>
  <si>
    <t>MSdc3</t>
  </si>
  <si>
    <t>MSdk</t>
  </si>
  <si>
    <t>MSdk1</t>
  </si>
  <si>
    <t>MSdk2</t>
  </si>
  <si>
    <t>MSdm1</t>
  </si>
  <si>
    <t>MSdm1a</t>
  </si>
  <si>
    <t>MSdm2</t>
  </si>
  <si>
    <t>MSdm3</t>
  </si>
  <si>
    <t>MSdm3w</t>
  </si>
  <si>
    <t>MSdv</t>
  </si>
  <si>
    <t>MSmw1</t>
  </si>
  <si>
    <t>MSmw2</t>
  </si>
  <si>
    <t>MSun</t>
  </si>
  <si>
    <t>MSxk</t>
  </si>
  <si>
    <t>MSxk1</t>
  </si>
  <si>
    <t>MSxk2</t>
  </si>
  <si>
    <t>MSxk3</t>
  </si>
  <si>
    <t>MSxv</t>
  </si>
  <si>
    <t>PPdh1</t>
  </si>
  <si>
    <t>PPdh2</t>
  </si>
  <si>
    <t>PPxh1</t>
  </si>
  <si>
    <t>PPxh1a</t>
  </si>
  <si>
    <t>PPxh2</t>
  </si>
  <si>
    <t>PPxh2a</t>
  </si>
  <si>
    <t>PPxh3</t>
  </si>
  <si>
    <t>SBPSdc</t>
  </si>
  <si>
    <t>SBPSmc</t>
  </si>
  <si>
    <t>SBPSmk</t>
  </si>
  <si>
    <t>SBPSxc</t>
  </si>
  <si>
    <t>SBSdh1</t>
  </si>
  <si>
    <t>SBSdh2</t>
  </si>
  <si>
    <t>SBSdk</t>
  </si>
  <si>
    <t>SBSdw1</t>
  </si>
  <si>
    <t>SBSdw2</t>
  </si>
  <si>
    <t>SBSdw3</t>
  </si>
  <si>
    <t>SBSmc1</t>
  </si>
  <si>
    <t>SBSmc2</t>
  </si>
  <si>
    <t>SBSmc3</t>
  </si>
  <si>
    <t>SBSmh</t>
  </si>
  <si>
    <t>SBSmk2</t>
  </si>
  <si>
    <t>SBSmm</t>
  </si>
  <si>
    <t>SBSmw</t>
  </si>
  <si>
    <t>SBSun</t>
  </si>
  <si>
    <t>SBSvk</t>
  </si>
  <si>
    <t>SBSwk1</t>
  </si>
  <si>
    <t>SBSwk2</t>
  </si>
  <si>
    <t>SBSwk3</t>
  </si>
  <si>
    <t>SBSwk3a</t>
  </si>
  <si>
    <t>SWBdk</t>
  </si>
  <si>
    <t>SWBdks</t>
  </si>
  <si>
    <t>SWBmk</t>
  </si>
  <si>
    <t>SWBmks</t>
  </si>
  <si>
    <t>SWBun</t>
  </si>
  <si>
    <t>SWBvk</t>
  </si>
  <si>
    <t>SWBvks</t>
  </si>
  <si>
    <t>Ac</t>
  </si>
  <si>
    <t>Acb</t>
  </si>
  <si>
    <t>Act</t>
  </si>
  <si>
    <t>At</t>
  </si>
  <si>
    <t>Ba</t>
  </si>
  <si>
    <t>Bb</t>
  </si>
  <si>
    <t>Bg</t>
  </si>
  <si>
    <t>Bn</t>
  </si>
  <si>
    <t>Cw</t>
  </si>
  <si>
    <t>Dr</t>
  </si>
  <si>
    <t>Ea</t>
  </si>
  <si>
    <t>Ep</t>
  </si>
  <si>
    <t>Fd</t>
  </si>
  <si>
    <t>Fdc</t>
  </si>
  <si>
    <t>Fdi</t>
  </si>
  <si>
    <t>Hm</t>
  </si>
  <si>
    <t>Hw</t>
  </si>
  <si>
    <t>La</t>
  </si>
  <si>
    <t>Ls</t>
  </si>
  <si>
    <t>Lt</t>
  </si>
  <si>
    <t>Lw</t>
  </si>
  <si>
    <t>Mb</t>
  </si>
  <si>
    <t>Pa</t>
  </si>
  <si>
    <t>Pf</t>
  </si>
  <si>
    <t>Pj</t>
  </si>
  <si>
    <t>Plc</t>
  </si>
  <si>
    <t>Pli</t>
  </si>
  <si>
    <t>Pw</t>
  </si>
  <si>
    <t>Py</t>
  </si>
  <si>
    <t>Sa</t>
  </si>
  <si>
    <t>Sb</t>
  </si>
  <si>
    <t>Se</t>
  </si>
  <si>
    <t>Ss</t>
  </si>
  <si>
    <t>Sw</t>
  </si>
  <si>
    <t>Sx</t>
  </si>
  <si>
    <t>Sxb</t>
  </si>
  <si>
    <t>Sxe</t>
  </si>
  <si>
    <t>Sxl</t>
  </si>
  <si>
    <t>Sxs</t>
  </si>
  <si>
    <t>Sxw</t>
  </si>
  <si>
    <t>Sxx</t>
  </si>
  <si>
    <t>Vb</t>
  </si>
  <si>
    <t>Yc</t>
  </si>
  <si>
    <t>UTM Zone</t>
  </si>
  <si>
    <t>SURVEYOR NAME(S)</t>
  </si>
  <si>
    <t>ACCESS NOTES:</t>
  </si>
  <si>
    <t>Minor Spp.</t>
  </si>
  <si>
    <t>PLOT NO. (3.99m)</t>
  </si>
  <si>
    <t>Plot</t>
  </si>
  <si>
    <t>Row Labels</t>
  </si>
  <si>
    <t>M-VALUE (ORIG)</t>
  </si>
  <si>
    <t>SITE INDEX</t>
  </si>
  <si>
    <t>PLOT</t>
  </si>
  <si>
    <t>SUB TOTALS</t>
  </si>
  <si>
    <t>OVERALL TOTAL</t>
  </si>
  <si>
    <t>Values</t>
  </si>
  <si>
    <t>LIVE LAYER 1</t>
  </si>
  <si>
    <t>DEAD LAYER 1</t>
  </si>
  <si>
    <t>LIVE LAYER 2</t>
  </si>
  <si>
    <t>DEAD LAYER 2</t>
  </si>
  <si>
    <t>LIVE LAYER 3</t>
  </si>
  <si>
    <t>DEAD LAYER 3</t>
  </si>
  <si>
    <t>Sum of LIVE LAYER 1</t>
  </si>
  <si>
    <t>Sum of DEAD LAYER 1</t>
  </si>
  <si>
    <t>Sum of LIVE LAYER 2</t>
  </si>
  <si>
    <t>Sum of DEAD LAYER 2</t>
  </si>
  <si>
    <t>Sum of LIVE LAYER 3</t>
  </si>
  <si>
    <t>Sum of DEAD LAYER 3</t>
  </si>
  <si>
    <t>N</t>
  </si>
  <si>
    <t>Species</t>
  </si>
  <si>
    <r>
      <t>Sum of Volumes (m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)</t>
    </r>
  </si>
  <si>
    <t>TOTAL</t>
  </si>
  <si>
    <t>Yellow Cedar</t>
  </si>
  <si>
    <t>CAPPED VALUES (M) DATA</t>
  </si>
  <si>
    <t>Total Trees</t>
  </si>
  <si>
    <t>Total Conifers</t>
  </si>
  <si>
    <t>Mean WS (M)/plot</t>
  </si>
  <si>
    <t>SD WS (M)</t>
  </si>
  <si>
    <t>Mean FG (M)/plot</t>
  </si>
  <si>
    <t>SD FG (M)</t>
  </si>
  <si>
    <t>WS (M) LCL CALCULATOR</t>
  </si>
  <si>
    <t>FG (M) LCL CALCULATOR</t>
  </si>
  <si>
    <t>PM</t>
  </si>
  <si>
    <t>(n) Number of Plots</t>
  </si>
  <si>
    <t>Auto-entered from WS</t>
  </si>
  <si>
    <t>(X) Mean WS</t>
  </si>
  <si>
    <t>*pm(200)</t>
  </si>
  <si>
    <t>s/ha</t>
  </si>
  <si>
    <t>(SD) Standard Deviation</t>
  </si>
  <si>
    <r>
      <t>SD/√ of n = S</t>
    </r>
    <r>
      <rPr>
        <b/>
        <vertAlign val="subscript"/>
        <sz val="8"/>
        <color indexed="8"/>
        <rFont val="Arial"/>
        <family val="2"/>
      </rPr>
      <t>X</t>
    </r>
    <r>
      <rPr>
        <b/>
        <sz val="8"/>
        <color indexed="8"/>
        <rFont val="Arial"/>
        <family val="2"/>
      </rPr>
      <t>(mean)</t>
    </r>
  </si>
  <si>
    <t>SD/√ of n = SX(mean)</t>
  </si>
  <si>
    <t>If n-1 =</t>
  </si>
  <si>
    <t>then t.90=</t>
  </si>
  <si>
    <r>
      <t>(</t>
    </r>
    <r>
      <rPr>
        <b/>
        <i/>
        <sz val="8"/>
        <color indexed="8"/>
        <rFont val="Arial"/>
        <family val="2"/>
      </rPr>
      <t>from t-table, 0.05</t>
    </r>
    <r>
      <rPr>
        <b/>
        <sz val="8"/>
        <color indexed="8"/>
        <rFont val="Arial"/>
        <family val="2"/>
      </rPr>
      <t>)</t>
    </r>
  </si>
  <si>
    <t>(from t-table, 0.05)</t>
  </si>
  <si>
    <r>
      <t>Cl.90 = t*S</t>
    </r>
    <r>
      <rPr>
        <b/>
        <vertAlign val="subscript"/>
        <sz val="8"/>
        <color indexed="8"/>
        <rFont val="Arial"/>
        <family val="2"/>
      </rPr>
      <t>X</t>
    </r>
    <r>
      <rPr>
        <b/>
        <sz val="8"/>
        <color indexed="8"/>
        <rFont val="Arial"/>
        <family val="2"/>
      </rPr>
      <t>(mean)</t>
    </r>
  </si>
  <si>
    <t>Cl.90 = t*SX(mean)</t>
  </si>
  <si>
    <t>Total</t>
  </si>
  <si>
    <t>LCL X(mean) - Cl.90</t>
  </si>
  <si>
    <t>SPH</t>
  </si>
  <si>
    <t>NON-CAPPED VALUES DATA</t>
  </si>
  <si>
    <t>Mean WS /plot</t>
  </si>
  <si>
    <t xml:space="preserve">SD WS </t>
  </si>
  <si>
    <t>Mean FG /plot</t>
  </si>
  <si>
    <t xml:space="preserve">SD FG </t>
  </si>
  <si>
    <t>WS LCL CALCULATOR</t>
  </si>
  <si>
    <t>FG LCL CALCULATOR</t>
  </si>
  <si>
    <t>Divide by 10 plots</t>
  </si>
  <si>
    <r>
      <t xml:space="preserve">s/ha </t>
    </r>
    <r>
      <rPr>
        <b/>
        <i/>
        <sz val="8"/>
        <color indexed="8"/>
        <rFont val="Arial"/>
        <family val="2"/>
      </rPr>
      <t>auto-entered into table</t>
    </r>
  </si>
  <si>
    <t>Volume (m3)</t>
  </si>
  <si>
    <t>This is all automatically filled</t>
  </si>
  <si>
    <t>Sum of Total Trees</t>
  </si>
  <si>
    <t>ROW</t>
  </si>
  <si>
    <t>SUM</t>
  </si>
  <si>
    <t>Forest Health Factors to be reported).</t>
  </si>
  <si>
    <t xml:space="preserve">Plot </t>
  </si>
  <si>
    <t>Leading Species</t>
  </si>
  <si>
    <t xml:space="preserve">Age </t>
  </si>
  <si>
    <t>Height (m)</t>
  </si>
  <si>
    <t>Code</t>
  </si>
  <si>
    <t>&lt;-- NEEDED for auto-filling in SDM Summary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</si>
  <si>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</si>
  <si>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</si>
  <si>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</si>
  <si>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</si>
  <si>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</si>
  <si>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</si>
  <si>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</si>
  <si>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</si>
  <si>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</si>
  <si>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</si>
  <si>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</si>
  <si>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</si>
  <si>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North and Central Coast Region.  Cedar-Hemlock type</t>
  </si>
  <si>
    <t>Southern Coast Region.  Hemlock-Fir-Balsam type</t>
  </si>
  <si>
    <t>South Coast Transition Belt.  Hemlock-Fir-Balsam type</t>
  </si>
  <si>
    <t>South Western Interior Dry Belt.  Fir-Lodgepole pine-Spruce type</t>
  </si>
  <si>
    <t>West Kootenay Region.  Spruce-Balsam-Cedar-Fir type</t>
  </si>
  <si>
    <t>East Kootenay Region.  Spruce-Lodgepole pine-Fir type</t>
  </si>
  <si>
    <t>Central Columbia Region, Interior Wet Belt.  Spruce-Cedar-Hemlock-Fir type</t>
  </si>
  <si>
    <t>Nechako, Fraser Plateau Region.  Lodgepole pine-Fir-Spruce type</t>
  </si>
  <si>
    <t>Central Interior Region.  Lodgepole pine-Spruce-Balsam type</t>
  </si>
  <si>
    <t>Northwest Plateau Region, Stikine, Skeena.  Hemlock-Balsam-Spruce type</t>
  </si>
  <si>
    <t>North Central Plateau Region, Cassiar, Omineca.  Spruce-Balsam-Deciduous type</t>
  </si>
  <si>
    <t>North Eastern Plains Region.  Spruce-Deciduous type</t>
  </si>
  <si>
    <t>Districts</t>
  </si>
  <si>
    <t>FIZ</t>
  </si>
  <si>
    <t>Poplar</t>
  </si>
  <si>
    <t>Balsam Poplar</t>
  </si>
  <si>
    <t>Black Cottonwood</t>
  </si>
  <si>
    <t>Aspen</t>
  </si>
  <si>
    <t>Amabilis Fir</t>
  </si>
  <si>
    <t>Balsam Fir</t>
  </si>
  <si>
    <t>Grand Fir</t>
  </si>
  <si>
    <t>Subalpine Fir</t>
  </si>
  <si>
    <t>Nobel Fir</t>
  </si>
  <si>
    <t>Red Alder</t>
  </si>
  <si>
    <t>Alaska Paper Birch</t>
  </si>
  <si>
    <t>Common Paper Birch</t>
  </si>
  <si>
    <t>Douglas Fir (Coastal)</t>
  </si>
  <si>
    <t>Douglas Fir (Interior)</t>
  </si>
  <si>
    <t>Mountain Hemlock</t>
  </si>
  <si>
    <t>Alpine Larch</t>
  </si>
  <si>
    <t>Siberian Larch</t>
  </si>
  <si>
    <t>Tamarack</t>
  </si>
  <si>
    <t>Western Larch</t>
  </si>
  <si>
    <t>Bigleaf Maple</t>
  </si>
  <si>
    <t>Whitebark Pine</t>
  </si>
  <si>
    <t>Limber Pine</t>
  </si>
  <si>
    <t>Jack Pine</t>
  </si>
  <si>
    <t>Lodgepole Pine (Coastal)</t>
  </si>
  <si>
    <t>Lodgepole Pine (Interior)</t>
  </si>
  <si>
    <t>Western White Pine</t>
  </si>
  <si>
    <t>Ponderosa Pine</t>
  </si>
  <si>
    <t>Norway Spruce</t>
  </si>
  <si>
    <t>Black Spruce</t>
  </si>
  <si>
    <t>Engelmann Spruce</t>
  </si>
  <si>
    <t>Sitka Spruce</t>
  </si>
  <si>
    <t>White Spruce</t>
  </si>
  <si>
    <t>Spruce Hybrid</t>
  </si>
  <si>
    <t>White x Black Spruce</t>
  </si>
  <si>
    <t>Engelmann x Sitka Pruce</t>
  </si>
  <si>
    <t>White x Sitka Spruce</t>
  </si>
  <si>
    <t>Sitka x Unknown Spruce</t>
  </si>
  <si>
    <t>White x Engelmann Spruce</t>
  </si>
  <si>
    <t>Bitter Cherry</t>
  </si>
  <si>
    <t xml:space="preserve">White x Engelmann x Sitka </t>
  </si>
  <si>
    <t>-</t>
  </si>
  <si>
    <t>F.I.Z.</t>
  </si>
  <si>
    <t>Description</t>
  </si>
  <si>
    <r>
      <t>m</t>
    </r>
    <r>
      <rPr>
        <b/>
        <vertAlign val="superscript"/>
        <sz val="8"/>
        <rFont val="Arial"/>
        <family val="2"/>
      </rPr>
      <t>3</t>
    </r>
  </si>
  <si>
    <r>
      <t>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/ha</t>
    </r>
  </si>
  <si>
    <r>
      <t>x 200 (m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/ha)</t>
    </r>
  </si>
  <si>
    <t>SS Vol</t>
  </si>
  <si>
    <t>FHF</t>
  </si>
  <si>
    <t xml:space="preserve">  The "Validation Lists" tab contains the reference data for the drop-down menus in the Plot Card tabs.</t>
  </si>
  <si>
    <t>(only the top 10 are listed, because there are</t>
  </si>
  <si>
    <t>L/D</t>
  </si>
  <si>
    <t xml:space="preserve"> CODES, FOR REFERENCE AND CALCULATION PURPOSES</t>
  </si>
  <si>
    <r>
      <t xml:space="preserve">    The "LCL Calculator" tab is automated.  It </t>
    </r>
    <r>
      <rPr>
        <b/>
        <sz val="12"/>
        <color indexed="9"/>
        <rFont val="Arial"/>
        <family val="2"/>
      </rPr>
      <t>DOES NOT</t>
    </r>
    <r>
      <rPr>
        <b/>
        <sz val="9"/>
        <color indexed="9"/>
        <rFont val="Arial"/>
        <family val="2"/>
      </rPr>
      <t xml:space="preserve"> require any input.</t>
    </r>
  </si>
  <si>
    <t>N/A</t>
  </si>
  <si>
    <t>M Value</t>
  </si>
  <si>
    <t>(X) Mean FG</t>
  </si>
  <si>
    <r>
      <t>Basal Area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</si>
  <si>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>m</t>
    </r>
    <r>
      <rPr>
        <b/>
        <vertAlign val="superscript"/>
        <sz val="8"/>
        <rFont val="Arial"/>
        <family val="2"/>
      </rPr>
      <t>2</t>
    </r>
  </si>
  <si>
    <r>
      <t>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/ha</t>
    </r>
  </si>
  <si>
    <t>SUM of BASAL AREAS</t>
  </si>
  <si>
    <t xml:space="preserve">HEALTHY BASAL AREA </t>
  </si>
  <si>
    <t>TOTAL BASAL AREA /ha</t>
  </si>
  <si>
    <t xml:space="preserve">TOTAL FHF BASAL AREA </t>
  </si>
  <si>
    <t xml:space="preserve">TOTAL RUST BASAL AREA </t>
  </si>
  <si>
    <t xml:space="preserve">TOTAL IBM BASAL AREA </t>
  </si>
  <si>
    <r>
      <t>HEALTHY BA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</si>
  <si>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 xml:space="preserve"> FHF BA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</si>
  <si>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r>
      <t>RUST BA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) </t>
    </r>
  </si>
  <si>
    <r>
      <t>IBM BA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) </t>
    </r>
  </si>
  <si>
    <t>Previous Survey Information:</t>
  </si>
  <si>
    <t>Year Planted:</t>
  </si>
  <si>
    <t>Year Surveyed:</t>
  </si>
  <si>
    <t>Total Density:</t>
  </si>
  <si>
    <t>MITD:</t>
  </si>
  <si>
    <t>M-value:</t>
  </si>
  <si>
    <t>Total Conifers:</t>
  </si>
  <si>
    <t>Site Index:</t>
  </si>
  <si>
    <t>Opening</t>
  </si>
  <si>
    <t>93K</t>
  </si>
  <si>
    <t>Polygon</t>
  </si>
  <si>
    <t>District:</t>
  </si>
  <si>
    <t>Total Trees Planted:</t>
  </si>
  <si>
    <t>Area Planted:</t>
  </si>
  <si>
    <t>Mapsheet Identifier*</t>
  </si>
  <si>
    <t>Total Well-spaced Density†:</t>
  </si>
  <si>
    <t>MapSheet</t>
  </si>
  <si>
    <t>82N</t>
  </si>
  <si>
    <t>82M</t>
  </si>
  <si>
    <t>82J</t>
  </si>
  <si>
    <t>82K</t>
  </si>
  <si>
    <t>82L</t>
  </si>
  <si>
    <t>82E</t>
  </si>
  <si>
    <t>82F</t>
  </si>
  <si>
    <t>82G</t>
  </si>
  <si>
    <t>92B</t>
  </si>
  <si>
    <t>92C</t>
  </si>
  <si>
    <t>92E</t>
  </si>
  <si>
    <t>92F</t>
  </si>
  <si>
    <t>92G</t>
  </si>
  <si>
    <t>92H</t>
  </si>
  <si>
    <t>92I</t>
  </si>
  <si>
    <t>92J</t>
  </si>
  <si>
    <t>92K</t>
  </si>
  <si>
    <t>92L</t>
  </si>
  <si>
    <t>92M</t>
  </si>
  <si>
    <t>92N</t>
  </si>
  <si>
    <t>92O</t>
  </si>
  <si>
    <t>92P</t>
  </si>
  <si>
    <t>93A</t>
  </si>
  <si>
    <t>93B</t>
  </si>
  <si>
    <t>93C</t>
  </si>
  <si>
    <t>93D</t>
  </si>
  <si>
    <t>93E</t>
  </si>
  <si>
    <t>93F</t>
  </si>
  <si>
    <t>93G</t>
  </si>
  <si>
    <t>93H</t>
  </si>
  <si>
    <t>93I</t>
  </si>
  <si>
    <t>93J</t>
  </si>
  <si>
    <t>93L</t>
  </si>
  <si>
    <t>93M</t>
  </si>
  <si>
    <t>93N</t>
  </si>
  <si>
    <t>93O</t>
  </si>
  <si>
    <t>93P</t>
  </si>
  <si>
    <t>102I</t>
  </si>
  <si>
    <t>102O</t>
  </si>
  <si>
    <t>102P</t>
  </si>
  <si>
    <t>103B</t>
  </si>
  <si>
    <t>103C</t>
  </si>
  <si>
    <t>103F</t>
  </si>
  <si>
    <t>103G</t>
  </si>
  <si>
    <t>103H</t>
  </si>
  <si>
    <t>103J</t>
  </si>
  <si>
    <t>103K</t>
  </si>
  <si>
    <t>103N</t>
  </si>
  <si>
    <t>103O</t>
  </si>
  <si>
    <t>103P</t>
  </si>
  <si>
    <t>103A</t>
  </si>
  <si>
    <t xml:space="preserve">TSA: </t>
  </si>
  <si>
    <t>Mapsheet</t>
  </si>
  <si>
    <t>Submapsheet</t>
  </si>
  <si>
    <t>Year of Survey:</t>
  </si>
  <si>
    <t>If not FG, describe type:</t>
  </si>
  <si>
    <t>Species:</t>
  </si>
  <si>
    <t>Stock Age:</t>
  </si>
  <si>
    <t>94A</t>
  </si>
  <si>
    <t>94B</t>
  </si>
  <si>
    <t>94C</t>
  </si>
  <si>
    <t>94D</t>
  </si>
  <si>
    <t>94E</t>
  </si>
  <si>
    <t>94F</t>
  </si>
  <si>
    <t>94G</t>
  </si>
  <si>
    <t>94H</t>
  </si>
  <si>
    <t>94I</t>
  </si>
  <si>
    <t>94J</t>
  </si>
  <si>
    <t>94K</t>
  </si>
  <si>
    <t>94L</t>
  </si>
  <si>
    <t>94M</t>
  </si>
  <si>
    <t>94N</t>
  </si>
  <si>
    <t>94O</t>
  </si>
  <si>
    <t>94P</t>
  </si>
  <si>
    <t>83C</t>
  </si>
  <si>
    <t>83D</t>
  </si>
  <si>
    <t>83E</t>
  </si>
  <si>
    <t>104A</t>
  </si>
  <si>
    <t>104B</t>
  </si>
  <si>
    <t>104C</t>
  </si>
  <si>
    <t>104F</t>
  </si>
  <si>
    <t>104G</t>
  </si>
  <si>
    <t>104H</t>
  </si>
  <si>
    <t>104J</t>
  </si>
  <si>
    <t>104K</t>
  </si>
  <si>
    <t>104N</t>
  </si>
  <si>
    <t>104O</t>
  </si>
  <si>
    <t>104P</t>
  </si>
  <si>
    <t>104I</t>
  </si>
  <si>
    <t>104L</t>
  </si>
  <si>
    <t>104M</t>
  </si>
  <si>
    <t>114I</t>
  </si>
  <si>
    <t>114J</t>
  </si>
  <si>
    <t>114O</t>
  </si>
  <si>
    <t>114P</t>
  </si>
  <si>
    <t>REQUIRED INFORMATION</t>
  </si>
  <si>
    <t>OPTIONAL INFORMATION</t>
  </si>
  <si>
    <t xml:space="preserve">Year Declared FG:  </t>
  </si>
  <si>
    <t xml:space="preserve">Most Recent Survey: </t>
  </si>
  <si>
    <t>BEC:</t>
  </si>
  <si>
    <t>SILVICULTURE LABEL</t>
  </si>
  <si>
    <t>SILVICULTURE TREATMENTS</t>
  </si>
  <si>
    <t>ACTIVITY</t>
  </si>
  <si>
    <r>
      <t xml:space="preserve">Top Height </t>
    </r>
    <r>
      <rPr>
        <sz val="10"/>
        <color theme="1"/>
        <rFont val="Calibri"/>
        <family val="2"/>
      </rPr>
      <t>‡</t>
    </r>
    <r>
      <rPr>
        <sz val="10"/>
        <color theme="1"/>
        <rFont val="Calibri"/>
        <family val="2"/>
        <scheme val="minor"/>
      </rPr>
      <t>:</t>
    </r>
  </si>
  <si>
    <t>NOTES:</t>
  </si>
  <si>
    <t xml:space="preserve">YEAR </t>
  </si>
  <si>
    <t>† Total Well-spaced Density is the well-spaced tree count before capping by M-value, while Well-spaced Density is capped.  Free-growing density is capped.</t>
  </si>
  <si>
    <t>IF POLYGON WAS PLANTED</t>
  </si>
  <si>
    <t>REGENERATION SURVEY</t>
  </si>
  <si>
    <t xml:space="preserve">Opening ID: </t>
  </si>
  <si>
    <t>Stand Development Monitoring - Polygon Cover Sheet</t>
  </si>
  <si>
    <t>SilvTrmts</t>
  </si>
  <si>
    <t>JS</t>
  </si>
  <si>
    <t>PR</t>
  </si>
  <si>
    <t>DSG</t>
  </si>
  <si>
    <t>VT</t>
  </si>
  <si>
    <t>AB</t>
  </si>
  <si>
    <t>Second Species</t>
  </si>
  <si>
    <t>Species 3</t>
  </si>
  <si>
    <t>Species 4</t>
  </si>
  <si>
    <t>Species 5</t>
  </si>
  <si>
    <t xml:space="preserve">Species 6 </t>
  </si>
  <si>
    <t>Rank</t>
  </si>
  <si>
    <t>Sum %</t>
  </si>
  <si>
    <t>Average %</t>
  </si>
  <si>
    <t>Leading</t>
  </si>
  <si>
    <t>Second</t>
  </si>
  <si>
    <t>Third</t>
  </si>
  <si>
    <t>Fourth</t>
  </si>
  <si>
    <t>Fifth</t>
  </si>
  <si>
    <t>Sixth</t>
  </si>
  <si>
    <t>Total %</t>
  </si>
  <si>
    <t>Animal Damage</t>
  </si>
  <si>
    <t>Bear</t>
  </si>
  <si>
    <t>AC</t>
  </si>
  <si>
    <t>Cattle</t>
  </si>
  <si>
    <t>AD</t>
  </si>
  <si>
    <t>Deer</t>
  </si>
  <si>
    <t>AE</t>
  </si>
  <si>
    <t>Elk</t>
  </si>
  <si>
    <t>AH</t>
  </si>
  <si>
    <t>Hare or Rabbit</t>
  </si>
  <si>
    <t>AM</t>
  </si>
  <si>
    <t>Moose</t>
  </si>
  <si>
    <t>AO</t>
  </si>
  <si>
    <t>Pika (Ochotona spp.)</t>
  </si>
  <si>
    <t>AP</t>
  </si>
  <si>
    <t>Porcupine</t>
  </si>
  <si>
    <t>AS</t>
  </si>
  <si>
    <t>Squirrel</t>
  </si>
  <si>
    <t>AV</t>
  </si>
  <si>
    <t>Vole</t>
  </si>
  <si>
    <t>AX</t>
  </si>
  <si>
    <t>Birds</t>
  </si>
  <si>
    <t>AZ</t>
  </si>
  <si>
    <t>Beaver</t>
  </si>
  <si>
    <t>Cone and Seed Insects</t>
  </si>
  <si>
    <t>CAH</t>
  </si>
  <si>
    <t>Cone Resin Midge (Asynapta hopkinsi)</t>
  </si>
  <si>
    <t>CBC</t>
  </si>
  <si>
    <t>Fir (Fd) Cone Moth (Barbara colfaxiana)</t>
  </si>
  <si>
    <t>CBX</t>
  </si>
  <si>
    <t>Fir Cone Moth (Barbara spp.)</t>
  </si>
  <si>
    <t>CCP</t>
  </si>
  <si>
    <t>Douglas-fir Cone Scale Midge (Camptomyia pseudotsugae)</t>
  </si>
  <si>
    <t>CDC</t>
  </si>
  <si>
    <t>Spruce (Sx) Cone Gall Midge (Kaltenbachiola (Dasineura) canadensis)</t>
  </si>
  <si>
    <t>CDD</t>
  </si>
  <si>
    <t>Fir Seed Midge (Kaltenbachiola (Dasineura) abiesemia)</t>
  </si>
  <si>
    <t>CDR</t>
  </si>
  <si>
    <t>Spruce (Sx) Cone Axis Midge (Kaltenbachiola(Dasineura) rachiphaga)</t>
  </si>
  <si>
    <t>CDX</t>
  </si>
  <si>
    <t>Kaltenbachiola (Dasineura) Midges (Kaltenbachiola (Dasineura) spp.)</t>
  </si>
  <si>
    <t>CEA</t>
  </si>
  <si>
    <t>Fir Seed Maggot (Earomyia abietum)</t>
  </si>
  <si>
    <t>CEB</t>
  </si>
  <si>
    <t>Spruce Cone Maggot (Earomyia barbara)</t>
  </si>
  <si>
    <t>CEQ</t>
  </si>
  <si>
    <t>(Earomyia aquilonia)</t>
  </si>
  <si>
    <t>CEX</t>
  </si>
  <si>
    <t>Earomyia Maggots (Earomyia spp.)</t>
  </si>
  <si>
    <t>CFP</t>
  </si>
  <si>
    <t>Fir (Fd) Cone Beetle (Ernobius punctulatus)</t>
  </si>
  <si>
    <t>CHX</t>
  </si>
  <si>
    <t>Budworms (Choristoneura spp.)</t>
  </si>
  <si>
    <t>CIA</t>
  </si>
  <si>
    <t>Fir Coneworm (Dioryctria abietivorella)</t>
  </si>
  <si>
    <t>CIP</t>
  </si>
  <si>
    <t>Fir (Fd) Coneworm (Dioryctria pseudotsugella)</t>
  </si>
  <si>
    <t>CIR</t>
  </si>
  <si>
    <t>Spruce (Sx) Coneworm (Dioryctria reniculelloides)</t>
  </si>
  <si>
    <t>CIS</t>
  </si>
  <si>
    <t>Pine (Py) Coneworm (Dioryctria rossi)</t>
  </si>
  <si>
    <t>CIV</t>
  </si>
  <si>
    <t>Ponderosa pine (Py) Coneworm (Dioryctria auranticella)</t>
  </si>
  <si>
    <t>CIX</t>
  </si>
  <si>
    <t>Coneworms (Dioryctria spp.)</t>
  </si>
  <si>
    <t>CLO</t>
  </si>
  <si>
    <t>Western Conifer Seed Bug (Leptoglossus occidentalis)</t>
  </si>
  <si>
    <t>CMA</t>
  </si>
  <si>
    <t>Ponderosa pine (Py) Seed Chalcid (Megastigmus albifrons)</t>
  </si>
  <si>
    <t>CMC</t>
  </si>
  <si>
    <t>Spruce (Sx) Seed Chalcid (Megastigmus piceae)</t>
  </si>
  <si>
    <t>CML</t>
  </si>
  <si>
    <t>Subalpine fir (Bl) Seed Chalcid (Megastigmus lasiocarpae)</t>
  </si>
  <si>
    <t>CMP</t>
  </si>
  <si>
    <t>Fir Seed Chalcid (Megastigmus pinus)</t>
  </si>
  <si>
    <t>CMR</t>
  </si>
  <si>
    <t>(Megastigmus rafni)</t>
  </si>
  <si>
    <t>CMS</t>
  </si>
  <si>
    <t>Fir (Fd) Seed Chalcid (Megastigmus spermotrophus)</t>
  </si>
  <si>
    <t>CMT</t>
  </si>
  <si>
    <t>Hemlock Seed Chalcid (Megastigmus tsugae)</t>
  </si>
  <si>
    <t>CMX</t>
  </si>
  <si>
    <t>Seed Chalcids (Megastigmus spp.)</t>
  </si>
  <si>
    <t>CNP</t>
  </si>
  <si>
    <t>Pine Cone Beetle (Conophthorus ponderosae)</t>
  </si>
  <si>
    <t>CPS</t>
  </si>
  <si>
    <t>Spruce Gall Adelgid (Pineus similis)</t>
  </si>
  <si>
    <t>CRX</t>
  </si>
  <si>
    <t>Cone Scale Midges (Resseliella spp.)</t>
  </si>
  <si>
    <t>CSN</t>
  </si>
  <si>
    <t>Spiral Spruce Cone Borer (Strobilomyia neanthracina)</t>
  </si>
  <si>
    <t>CTO</t>
  </si>
  <si>
    <t>Fir (Fd) Cone Gall Midge (Contarinia oregonensis)</t>
  </si>
  <si>
    <t>CTW</t>
  </si>
  <si>
    <t>Fir (Fd) Cone Scale Midge (Contarinia washingtonensis)</t>
  </si>
  <si>
    <t>CVP</t>
  </si>
  <si>
    <t>White pine (Pw) Cone Borer (Eucosma ponderosa)</t>
  </si>
  <si>
    <t>CVR</t>
  </si>
  <si>
    <t>Lodgepole pine (Pl) Cone Borer (Eucosma recissoriana)</t>
  </si>
  <si>
    <t>CYC</t>
  </si>
  <si>
    <t>Spruce (Sx) Seed Midge (Mayetiola carpophaga)</t>
  </si>
  <si>
    <t>CYP</t>
  </si>
  <si>
    <t>Ponderosa pine (Py) Seedworm (Cydia piperana)</t>
  </si>
  <si>
    <t>CYS</t>
  </si>
  <si>
    <t>Spruce (Sx) Seedworm (Cydia strobilella)</t>
  </si>
  <si>
    <t>CYT</t>
  </si>
  <si>
    <t>Cedar (Cw) Cone Midge (Mayetiola thujae)</t>
  </si>
  <si>
    <t>CYX</t>
  </si>
  <si>
    <t>Seedworms (Cydia spp.)</t>
  </si>
  <si>
    <t>Diseases</t>
  </si>
  <si>
    <t>DB</t>
  </si>
  <si>
    <t>Broom Rusts</t>
  </si>
  <si>
    <t>DBF</t>
  </si>
  <si>
    <t>Fir Broom Rust (Melampsorella caryophyllacearum)</t>
  </si>
  <si>
    <t>DBS</t>
  </si>
  <si>
    <t>Spruce Broom Rust (Chrysomyxa arctostaphyli)</t>
  </si>
  <si>
    <t>DD</t>
  </si>
  <si>
    <t>Stem Decay</t>
  </si>
  <si>
    <t>DDA</t>
  </si>
  <si>
    <t>White Mottled Rot (Ganoderma applanatum)</t>
  </si>
  <si>
    <t>DDB</t>
  </si>
  <si>
    <t>Birch Trunk Rot (Fomes fomentarius)</t>
  </si>
  <si>
    <t>DDC</t>
  </si>
  <si>
    <t>Brown Cubical Rot of Birch (Piptoporus betulinus)</t>
  </si>
  <si>
    <t>DDD</t>
  </si>
  <si>
    <t>Sulfur Fungus (Laetiporus sulphureus)</t>
  </si>
  <si>
    <t>DDE</t>
  </si>
  <si>
    <t>Rust Red Stringy Rot (Echindontium tinctorium)</t>
  </si>
  <si>
    <t>DDF</t>
  </si>
  <si>
    <t>Brown Crumbly Rot (Fomitopsis pinicola)</t>
  </si>
  <si>
    <t>DDG</t>
  </si>
  <si>
    <t>Sterile Conk Trunk Rot of Birch (Inonotus obliquus)</t>
  </si>
  <si>
    <t>DDH</t>
  </si>
  <si>
    <t>Hardwood Trunk Rot (Phellinus ignarius)</t>
  </si>
  <si>
    <t>DDO</t>
  </si>
  <si>
    <t>Cedar Brown Pocket Rot (Poria sericeomollis)</t>
  </si>
  <si>
    <t>DDP</t>
  </si>
  <si>
    <t>Red Ring Rot (Phellinus pini)</t>
  </si>
  <si>
    <t>DDQ</t>
  </si>
  <si>
    <t>Quinine Conk Rot (Fomitopsis officinalis)</t>
  </si>
  <si>
    <t>DDS</t>
  </si>
  <si>
    <t>Schweinitzii Butt Rot (Phaeolus schweinitzii)</t>
  </si>
  <si>
    <t>DDT</t>
  </si>
  <si>
    <t>Aspen Trunk Rot (Phellinus tremulae)</t>
  </si>
  <si>
    <t>DF</t>
  </si>
  <si>
    <t>Foliage Diseases</t>
  </si>
  <si>
    <t>DFA</t>
  </si>
  <si>
    <t>Western pine Aster Rust (Coleosporium asterum)</t>
  </si>
  <si>
    <t>DFB</t>
  </si>
  <si>
    <t>Delphinella Tip Blight (Delphinella spp.)</t>
  </si>
  <si>
    <t>DFC</t>
  </si>
  <si>
    <t>Large-spored Spruce-Labrador tea Rust (Chrysomyxa ledicola)</t>
  </si>
  <si>
    <t>DFD</t>
  </si>
  <si>
    <t>Spruce Needle Cast (Lirula macrospora)</t>
  </si>
  <si>
    <t>DFE</t>
  </si>
  <si>
    <t>Elytroderma Needle Cast (Elytroderma deformans)</t>
  </si>
  <si>
    <t>DFF</t>
  </si>
  <si>
    <t>Marssonina Leaf Blights (Marssonina spp.)</t>
  </si>
  <si>
    <t>DFG</t>
  </si>
  <si>
    <t>Cottonwood Leaf Rust (Melampsora occidentalis)</t>
  </si>
  <si>
    <t>DFH</t>
  </si>
  <si>
    <t>Larch Needle Blight (Hypodermella laricis)</t>
  </si>
  <si>
    <t>DFI</t>
  </si>
  <si>
    <t>Linospora Leaf Blotch (Linospora tetraspora)</t>
  </si>
  <si>
    <t>DFJ</t>
  </si>
  <si>
    <t>Phaeoseptoria Needle Cast (Phaeoseptoria contortae)</t>
  </si>
  <si>
    <t>DFK</t>
  </si>
  <si>
    <t>Septoria Leaf Spot (Septoria populicola)</t>
  </si>
  <si>
    <t>DFL</t>
  </si>
  <si>
    <t>Pine Needle Cast (Lophodermella concolor)</t>
  </si>
  <si>
    <t>DFM</t>
  </si>
  <si>
    <t>Larch Needle Cast (Meria laricis)</t>
  </si>
  <si>
    <t>Leptomelanconium Needle Blight (Leptomelanconium pinicola)</t>
  </si>
  <si>
    <t>DFO</t>
  </si>
  <si>
    <t>Lophodermium Needle Cast (Lophodermium seditiosum)</t>
  </si>
  <si>
    <t>DFP</t>
  </si>
  <si>
    <t>Fir Fireweed Rust (Pucciniastrum epilobi)</t>
  </si>
  <si>
    <t>DFR</t>
  </si>
  <si>
    <t>Douglas-fir Needle Cast (Rhabdocline pseudotsugae)</t>
  </si>
  <si>
    <t>DFS</t>
  </si>
  <si>
    <t>Dothistroma Needle Blight (Dothistroma septosporum)</t>
  </si>
  <si>
    <t>DFT</t>
  </si>
  <si>
    <t>Sirococcus Tip Blight (Sirococcus conigenus)</t>
  </si>
  <si>
    <t>DFU</t>
  </si>
  <si>
    <t>Cedar Leaf Blight (Didymascella thujina)</t>
  </si>
  <si>
    <t>DFX</t>
  </si>
  <si>
    <t>Brown Felt Blight (Herpotrichia spp.)</t>
  </si>
  <si>
    <t>DFY</t>
  </si>
  <si>
    <t>Hendersonia Needle Cast (Hendersonia pinicola)</t>
  </si>
  <si>
    <t>DFZ</t>
  </si>
  <si>
    <t>Rhizosphaera Needle Cast (Rhizosphaera kalkhoffii)</t>
  </si>
  <si>
    <t>DL</t>
  </si>
  <si>
    <t>Disease Caused Dieback</t>
  </si>
  <si>
    <t>DLD</t>
  </si>
  <si>
    <t>Dermea Canker (Dermea pseudotsugae)</t>
  </si>
  <si>
    <t>DLF</t>
  </si>
  <si>
    <t>Red Flag Disease (Potebniamyces balsamicola)</t>
  </si>
  <si>
    <t>DLK</t>
  </si>
  <si>
    <t>Conifer Cytospora Canker (Leucostoma kunzei)</t>
  </si>
  <si>
    <t>DLP</t>
  </si>
  <si>
    <t>Phomopsis Canker (Phomopsis lokoyae)</t>
  </si>
  <si>
    <t>DLS</t>
  </si>
  <si>
    <t>Sydowia (Sclerophoma) Tip Dieback (Sclerophoma pithyophila)</t>
  </si>
  <si>
    <t>DLV</t>
  </si>
  <si>
    <t>Aspen-Poplar Twig Blight (Venturia spp.)</t>
  </si>
  <si>
    <t>DM</t>
  </si>
  <si>
    <t>Dwarf Mistletoe</t>
  </si>
  <si>
    <t>DMF</t>
  </si>
  <si>
    <t>Douglas-fir Dwarf Mistletoe (Arceuthobium douglasii)</t>
  </si>
  <si>
    <t>Hemlock Dwarf Mistletoe (Arceuthobium tsugense)</t>
  </si>
  <si>
    <t>DML</t>
  </si>
  <si>
    <t>Larch Dwarf Mistletoe (Arceuthobium laricis)</t>
  </si>
  <si>
    <t>DMP</t>
  </si>
  <si>
    <t>Lodgepole pine Dwarf Mistletoe (Arceuthobium americanum)</t>
  </si>
  <si>
    <t>DR</t>
  </si>
  <si>
    <t>Root Disease</t>
  </si>
  <si>
    <t>DRA</t>
  </si>
  <si>
    <t>Armillaria Root Disease (Armillaria ostoyae)</t>
  </si>
  <si>
    <t>DRB</t>
  </si>
  <si>
    <t>Black Stain Root Disease (Leptographium wageneri)</t>
  </si>
  <si>
    <t>DRC</t>
  </si>
  <si>
    <t>Laminated Root Rot (cedar strain) (Phellinus weirii)</t>
  </si>
  <si>
    <t>DRL</t>
  </si>
  <si>
    <t>Laminated Root Rot (Fd form) (Inonotus sulphurascens)</t>
  </si>
  <si>
    <t>DRN</t>
  </si>
  <si>
    <t>Annosus Root Disease (Heterobasidion annosum)</t>
  </si>
  <si>
    <t>DRR</t>
  </si>
  <si>
    <t>Rhizina Root Disease (Rhizina undulata)</t>
  </si>
  <si>
    <t>DRS</t>
  </si>
  <si>
    <t>DRT</t>
  </si>
  <si>
    <t>Tomentosus Root Rot (Inonotus tomentosus)</t>
  </si>
  <si>
    <t>DS</t>
  </si>
  <si>
    <t>Stem Diseases (Cankers and Rusts)</t>
  </si>
  <si>
    <t>DSA</t>
  </si>
  <si>
    <t>Atropellis Canker (Lodgepole pine) (Atropellis piniphila)</t>
  </si>
  <si>
    <t>DSB</t>
  </si>
  <si>
    <t>White pine Blister Rust (Cronartium ribicola)</t>
  </si>
  <si>
    <t>Comandra Blister Rust (Cronartium comandrae)</t>
  </si>
  <si>
    <t>DSE</t>
  </si>
  <si>
    <t>Sooty Bark Canker (Encoelia pruinosa)</t>
  </si>
  <si>
    <t>Western Gall Rust (Endocronartium harknessii)</t>
  </si>
  <si>
    <t>DSH</t>
  </si>
  <si>
    <t>Hypoxylon Canker (Entoleuca (Hypoxylon) mammatum)</t>
  </si>
  <si>
    <t>DSP</t>
  </si>
  <si>
    <t>Cryptosphaeria Canker (Cryptosphaeria populina)</t>
  </si>
  <si>
    <t>DSR</t>
  </si>
  <si>
    <t>Ceratocystis Canker (Ceratocystis fimbriata)</t>
  </si>
  <si>
    <t>Stalactiform Blister Rust (Cronartium coleosporioides)</t>
  </si>
  <si>
    <t>DST</t>
  </si>
  <si>
    <t>Target Canker (Nectria galligena)</t>
  </si>
  <si>
    <t>DSY</t>
  </si>
  <si>
    <t>Cytospora Canker (Cytospora chrysosperma)</t>
  </si>
  <si>
    <t>Insects</t>
  </si>
  <si>
    <t>IA</t>
  </si>
  <si>
    <t>Aphids</t>
  </si>
  <si>
    <t>IAB</t>
  </si>
  <si>
    <t>Balsam Woolly Adelgid (Adelges piceae)</t>
  </si>
  <si>
    <t>IAC</t>
  </si>
  <si>
    <t>Giant Conifer Aphid (Cinara spp.)</t>
  </si>
  <si>
    <t>IAG</t>
  </si>
  <si>
    <t>Cooley Spruce Gall Adelgid (Adelges cooleyi)</t>
  </si>
  <si>
    <t>IAL</t>
  </si>
  <si>
    <t>Larch (Lw) Cone Woolly Aphid (Adelges lariciatus)</t>
  </si>
  <si>
    <t>IAS</t>
  </si>
  <si>
    <t>Green Spruce Aphid (Elatobium abietinum)</t>
  </si>
  <si>
    <t>IB</t>
  </si>
  <si>
    <t>Bark Beetles</t>
  </si>
  <si>
    <t>IBB</t>
  </si>
  <si>
    <t>Western Balsam Bark Beetle (Dryocoetes confusus)</t>
  </si>
  <si>
    <t>IBD</t>
  </si>
  <si>
    <t>Douglas-fir Beetle (Dendroctonus pseudotsugae)</t>
  </si>
  <si>
    <t>IBE</t>
  </si>
  <si>
    <t>Silver Fir Beetle (Pseudohylesinus sericeus)</t>
  </si>
  <si>
    <t>IBF</t>
  </si>
  <si>
    <t>Fir Engraver Beetle (Scolytus ventralis)</t>
  </si>
  <si>
    <t>IBH</t>
  </si>
  <si>
    <t>Hylurgops Beetle (Hylurgops rugipennis)</t>
  </si>
  <si>
    <t>IBI</t>
  </si>
  <si>
    <t>Engraver Beetles (Ips spp.)</t>
  </si>
  <si>
    <t>IBL</t>
  </si>
  <si>
    <t>Lodgepole Pine Beetle (Dendroctonus murryanae)</t>
  </si>
  <si>
    <t>IBM</t>
  </si>
  <si>
    <t>Mountain Pine Beetle (Dendroctonus ponderosae)</t>
  </si>
  <si>
    <t>IBP</t>
  </si>
  <si>
    <t>Twig Beetles (Pityogenes, Pityophthorus spp.)</t>
  </si>
  <si>
    <t>IBR</t>
  </si>
  <si>
    <t>Fir Root Bark Beetle (Pseudohylesinus granulatus)</t>
  </si>
  <si>
    <t>IBS</t>
  </si>
  <si>
    <t>Spruce Beetle (Dendroctonus rufipennis)</t>
  </si>
  <si>
    <t>IBT</t>
  </si>
  <si>
    <t>Red Turpentine Beetle (Dendroctonus valens)</t>
  </si>
  <si>
    <t>IBW</t>
  </si>
  <si>
    <t>Western Pine Beetle (Dendroctonus brevicomis)</t>
  </si>
  <si>
    <t>ID</t>
  </si>
  <si>
    <t>Defoliators</t>
  </si>
  <si>
    <t>ID1</t>
  </si>
  <si>
    <t>Leaf Beetles (Chrysomela spp.)</t>
  </si>
  <si>
    <t>ID2</t>
  </si>
  <si>
    <t>Bruce Spanworm (Operophtera bruceata)</t>
  </si>
  <si>
    <t>ID3</t>
  </si>
  <si>
    <t>Winter Moth (Operophtera brumata)</t>
  </si>
  <si>
    <t>ID4</t>
  </si>
  <si>
    <t>Cottonwood Sawfly (Nematus currani)</t>
  </si>
  <si>
    <t>ID5</t>
  </si>
  <si>
    <t>Fall Webworm (Hyphantria cunea)</t>
  </si>
  <si>
    <t>ID6</t>
  </si>
  <si>
    <t>Aspen Leaf Miner (Phyllocristis populiella)</t>
  </si>
  <si>
    <t>ID7</t>
  </si>
  <si>
    <t>Woolly Alder Sawfly (Eriocampa ovata)</t>
  </si>
  <si>
    <t>ID8</t>
  </si>
  <si>
    <t>Aspen Leaf Roller (Pseudexentera oregonana)</t>
  </si>
  <si>
    <t>ID9</t>
  </si>
  <si>
    <t>Birch Leaf Skeletonizer (Buccalatrix spp.)</t>
  </si>
  <si>
    <t>IDA</t>
  </si>
  <si>
    <t>Black Army Cutworm (Actebia fennica)</t>
  </si>
  <si>
    <t>IDB</t>
  </si>
  <si>
    <t>Two-year Budworm (Choristoneura biennis)</t>
  </si>
  <si>
    <t>IDC</t>
  </si>
  <si>
    <t>Larch Casebearer (Coleophora laricella)</t>
  </si>
  <si>
    <t>IDD</t>
  </si>
  <si>
    <t>Western Winter Moth (Erranis tiliaria vancouverensis)</t>
  </si>
  <si>
    <t>IDE</t>
  </si>
  <si>
    <t>Eastern Spruce Budworm (Choristoneura fumiferana)</t>
  </si>
  <si>
    <t>IDF</t>
  </si>
  <si>
    <t>Forest Tent Caterpillar (Malacosoma disstria)</t>
  </si>
  <si>
    <t>IDG</t>
  </si>
  <si>
    <t>Greenstriped Forest Looper (Melanolophia imitata)</t>
  </si>
  <si>
    <t>IDH</t>
  </si>
  <si>
    <t>Western Blackheaded Budworm (Acleris gloverana)</t>
  </si>
  <si>
    <t>IDI</t>
  </si>
  <si>
    <t>Pine Needle Sheath Miner (Zellaria haimbachi)</t>
  </si>
  <si>
    <t>IDJ</t>
  </si>
  <si>
    <t>Gray Forest Loooper (Caripeta divista)</t>
  </si>
  <si>
    <t>IDK</t>
  </si>
  <si>
    <t>Northern Tent Caterpillar (Malacosoma californicum)</t>
  </si>
  <si>
    <t>IDL</t>
  </si>
  <si>
    <t>Western Hemlock Looper (Lambdina fiscellaria lugubrosa)</t>
  </si>
  <si>
    <t>IDM</t>
  </si>
  <si>
    <t>Gypsy Moth (Lymantria dispar)</t>
  </si>
  <si>
    <t>IDN</t>
  </si>
  <si>
    <t>Birch Leaf Miner (Fenusa pusilla)</t>
  </si>
  <si>
    <t>IDO</t>
  </si>
  <si>
    <t>Filament Bearer (Nematocampa fiamentaria)</t>
  </si>
  <si>
    <t>IDP</t>
  </si>
  <si>
    <t>Larch Sawfly (Pristophora erichsoni)</t>
  </si>
  <si>
    <t>IDQ</t>
  </si>
  <si>
    <t>Hemlock Needle Miner (Epinotia tsugana)</t>
  </si>
  <si>
    <t>IDR</t>
  </si>
  <si>
    <t>Alder Sawfly (Eriocampa ovata)</t>
  </si>
  <si>
    <t>IDS</t>
  </si>
  <si>
    <t>Balsam Fir Sawfly (Neodiprion abietis)</t>
  </si>
  <si>
    <t>IDT</t>
  </si>
  <si>
    <t>Douglas-fir Tussock Moth (Orgyia pseudotsugata)</t>
  </si>
  <si>
    <t>IDU</t>
  </si>
  <si>
    <t>Satin Moth (Leucoma salicis)</t>
  </si>
  <si>
    <t>IDV</t>
  </si>
  <si>
    <t>Variegated Cutworm (Peridroma saucia)</t>
  </si>
  <si>
    <t>IDW</t>
  </si>
  <si>
    <t>Western Spruce Budworm (Choristoneura occidentalis)</t>
  </si>
  <si>
    <t>IDX</t>
  </si>
  <si>
    <t>Large Aspen Tortrix (Choristoneura conflictana)</t>
  </si>
  <si>
    <t>IDY</t>
  </si>
  <si>
    <t>Birch-Aspen Leafroller (Epinotia solandriana (Linnaeus))</t>
  </si>
  <si>
    <t>IDZ</t>
  </si>
  <si>
    <t>Western False Hemlock Looper (Nepytia freemani)</t>
  </si>
  <si>
    <t>IEA</t>
  </si>
  <si>
    <t>Unidentified Aspen Defoliation</t>
  </si>
  <si>
    <t>IEB</t>
  </si>
  <si>
    <t>Hemlock Sawfly (Neodiprion tsugae)</t>
  </si>
  <si>
    <t>IEC</t>
  </si>
  <si>
    <t>Larch Budmoth (Zairaphera improbana)</t>
  </si>
  <si>
    <t>IED</t>
  </si>
  <si>
    <t>Larch Looper (Semiothis sexmaculata)</t>
  </si>
  <si>
    <t>IEF</t>
  </si>
  <si>
    <t>Cottonwood Leaf Skeletonizer (Phyllonorycytes apparella)</t>
  </si>
  <si>
    <t>IEG</t>
  </si>
  <si>
    <t>Lodgepole pine Sawfly (Neodiprion burkei)</t>
  </si>
  <si>
    <t>IEH</t>
  </si>
  <si>
    <t>Phantom Hemlock Looper (Nepytia phantasmaria)</t>
  </si>
  <si>
    <t>IEI</t>
  </si>
  <si>
    <t>Saddleback Looper (Ectropis crepuscularia)</t>
  </si>
  <si>
    <t>IEJ</t>
  </si>
  <si>
    <t>Willow Leafminer (Micrurapteryx salicifoliella)</t>
  </si>
  <si>
    <t>IS</t>
  </si>
  <si>
    <t>Shoot Insects</t>
  </si>
  <si>
    <t>ISA</t>
  </si>
  <si>
    <t>Bronze Birch Borer (Agrilus anxius)</t>
  </si>
  <si>
    <t>ISB</t>
  </si>
  <si>
    <t>Western Cedar Borer (Trachykele blondeli)</t>
  </si>
  <si>
    <t>ISC</t>
  </si>
  <si>
    <t>Poplar Borer (Saperda calcarata)</t>
  </si>
  <si>
    <t>ISE</t>
  </si>
  <si>
    <t>European Pine Shoot Moth (Rhyacionia buoliana)</t>
  </si>
  <si>
    <t>ISG</t>
  </si>
  <si>
    <t>Gouty Pitch Midge (Cecidomyia piniinopsis)</t>
  </si>
  <si>
    <t>ISP</t>
  </si>
  <si>
    <t>Pitch Nodule Moths (Petrova species)</t>
  </si>
  <si>
    <t>ISQ</t>
  </si>
  <si>
    <t>Sequoia Pitch Moth (Vespamima sequoiae)</t>
  </si>
  <si>
    <t>ISS</t>
  </si>
  <si>
    <t>Western Pine Shoot Borer (Eucosma sonomana)</t>
  </si>
  <si>
    <t>ISW</t>
  </si>
  <si>
    <t>Poplar and Willow Borer (Cryptorhynchus lapathi)</t>
  </si>
  <si>
    <t>IW</t>
  </si>
  <si>
    <t>Weevils</t>
  </si>
  <si>
    <t>IWC</t>
  </si>
  <si>
    <t>Conifer Seedling Weevil (Steremnius carinatus)</t>
  </si>
  <si>
    <t>IWM</t>
  </si>
  <si>
    <t>Magdalis Species (Magdalis spp.)</t>
  </si>
  <si>
    <t>IWP</t>
  </si>
  <si>
    <t>Lodgepole pine Terminal Weevil (Pissodes terminalis)</t>
  </si>
  <si>
    <t>IWS</t>
  </si>
  <si>
    <t>White pine Weevil (on Spruce) (Pissodes strobi)</t>
  </si>
  <si>
    <t>IWW</t>
  </si>
  <si>
    <t>Warrens Root Collar Weevil (Hylobius warreni)</t>
  </si>
  <si>
    <t>IWY</t>
  </si>
  <si>
    <t>Cylindrocopturus Weevil (Cylindrocopturus spp.)</t>
  </si>
  <si>
    <t>IWZ</t>
  </si>
  <si>
    <t>Yosemite Bark Weevil (Pissodes schwartzii)</t>
  </si>
  <si>
    <t>M</t>
  </si>
  <si>
    <t>Mite Damage (Trisetacus spp.)</t>
  </si>
  <si>
    <t>Non-Biological (Abiotic) Injuries</t>
  </si>
  <si>
    <t>NAV</t>
  </si>
  <si>
    <t>Avalanche or Snow Slide</t>
  </si>
  <si>
    <t>NB</t>
  </si>
  <si>
    <t>Fire</t>
  </si>
  <si>
    <t>NCA</t>
  </si>
  <si>
    <t>Aspen Decline</t>
  </si>
  <si>
    <t>NCB</t>
  </si>
  <si>
    <t>Birch Decline</t>
  </si>
  <si>
    <t>NCY</t>
  </si>
  <si>
    <t>Yellow cedar (Yc) Decline</t>
  </si>
  <si>
    <t>ND</t>
  </si>
  <si>
    <t>Drought</t>
  </si>
  <si>
    <t>NF</t>
  </si>
  <si>
    <t>Flooding</t>
  </si>
  <si>
    <t>NG</t>
  </si>
  <si>
    <t>Frost</t>
  </si>
  <si>
    <t>NGC</t>
  </si>
  <si>
    <t>Frost Crack</t>
  </si>
  <si>
    <t>NGH</t>
  </si>
  <si>
    <t>Frost Heaved</t>
  </si>
  <si>
    <t>NGK</t>
  </si>
  <si>
    <t>Shoot/Bud Frost Kill</t>
  </si>
  <si>
    <t>NH</t>
  </si>
  <si>
    <t>Hail</t>
  </si>
  <si>
    <t>NK</t>
  </si>
  <si>
    <t>Fumekill</t>
  </si>
  <si>
    <t>NL</t>
  </si>
  <si>
    <t>Lightning</t>
  </si>
  <si>
    <t>NN</t>
  </si>
  <si>
    <t>Road Salt</t>
  </si>
  <si>
    <t>NR</t>
  </si>
  <si>
    <t>Redbelt</t>
  </si>
  <si>
    <t>NS</t>
  </si>
  <si>
    <t>Slide</t>
  </si>
  <si>
    <t>NW</t>
  </si>
  <si>
    <t>Windthrow</t>
  </si>
  <si>
    <t>NWS</t>
  </si>
  <si>
    <t>Windthrow - Soil Failure</t>
  </si>
  <si>
    <t>NWT</t>
  </si>
  <si>
    <t>Windthrow - Treatment or Harvest-related</t>
  </si>
  <si>
    <t>NX</t>
  </si>
  <si>
    <t>Wind Scarring or Rubbing</t>
  </si>
  <si>
    <t>NY</t>
  </si>
  <si>
    <t>Snow or Ice (includes snow press)</t>
  </si>
  <si>
    <t>NZ</t>
  </si>
  <si>
    <t>Sunscald</t>
  </si>
  <si>
    <t>P</t>
  </si>
  <si>
    <t>Cone and Seedling Fungal Pathogens</t>
  </si>
  <si>
    <t>PAX</t>
  </si>
  <si>
    <t>(Alternaria spp.)</t>
  </si>
  <si>
    <t>PBC</t>
  </si>
  <si>
    <t>Gray Mould (Botrytris cinerea)</t>
  </si>
  <si>
    <t>PCD</t>
  </si>
  <si>
    <t>(Neonectria radicicola)</t>
  </si>
  <si>
    <t>PCF</t>
  </si>
  <si>
    <t>Seed or Cold Fungus (Caloscypha fulgens)</t>
  </si>
  <si>
    <t>PCP</t>
  </si>
  <si>
    <t>Inland Spruce Cone Rust (Chrysomyxa pirolata)</t>
  </si>
  <si>
    <t>PDT</t>
  </si>
  <si>
    <t>PFX</t>
  </si>
  <si>
    <t>(Fusarium spp.)</t>
  </si>
  <si>
    <t>PPG</t>
  </si>
  <si>
    <t>Damping-off Disease (Phoma glomerata)</t>
  </si>
  <si>
    <t>PPX</t>
  </si>
  <si>
    <t>(Penicillium spp.)</t>
  </si>
  <si>
    <t>PSS</t>
  </si>
  <si>
    <t>Sirococcus Blight (Sirococcus strobilinus)</t>
  </si>
  <si>
    <t>PTX</t>
  </si>
  <si>
    <t>(Trichothecium spp.)</t>
  </si>
  <si>
    <t>T</t>
  </si>
  <si>
    <t>Treatment Injuries</t>
  </si>
  <si>
    <t>TC</t>
  </si>
  <si>
    <t>Chemical Injury</t>
  </si>
  <si>
    <t>TL</t>
  </si>
  <si>
    <t>Logging Wounds</t>
  </si>
  <si>
    <t>TM</t>
  </si>
  <si>
    <t>Other Mechanical Damage (non-logging)</t>
  </si>
  <si>
    <t>TP</t>
  </si>
  <si>
    <t>Planting (incorrectly planted)</t>
  </si>
  <si>
    <t>TPM</t>
  </si>
  <si>
    <t>Planting (poor microsite)</t>
  </si>
  <si>
    <t>TR</t>
  </si>
  <si>
    <t>Pruning Wound</t>
  </si>
  <si>
    <t>TT</t>
  </si>
  <si>
    <t>Thinning or Spacing Wound</t>
  </si>
  <si>
    <t>V</t>
  </si>
  <si>
    <t>Problem Vegetation</t>
  </si>
  <si>
    <t>VH</t>
  </si>
  <si>
    <t>Herbaceous Competition</t>
  </si>
  <si>
    <t>VP</t>
  </si>
  <si>
    <t>Vegetation Press</t>
  </si>
  <si>
    <t>VS</t>
  </si>
  <si>
    <t>Shrub Competition</t>
  </si>
  <si>
    <t>Tree Competition</t>
  </si>
  <si>
    <t>Fork</t>
  </si>
  <si>
    <t>Broken Top</t>
  </si>
  <si>
    <t>Crook</t>
  </si>
  <si>
    <t>Sweep</t>
  </si>
  <si>
    <r>
      <t>If available, provide info for</t>
    </r>
    <r>
      <rPr>
        <b/>
        <sz val="9"/>
        <color theme="1"/>
        <rFont val="Calibri"/>
        <family val="2"/>
        <scheme val="minor"/>
      </rPr>
      <t xml:space="preserve"> last</t>
    </r>
    <r>
      <rPr>
        <sz val="9"/>
        <color theme="1"/>
        <rFont val="Calibri"/>
        <family val="2"/>
        <scheme val="minor"/>
      </rPr>
      <t xml:space="preserve"> planting</t>
    </r>
  </si>
  <si>
    <t>Treatments</t>
  </si>
  <si>
    <t>DN/HV/CCRES</t>
  </si>
  <si>
    <t>DN/HV/CLEAR</t>
  </si>
  <si>
    <t>DN/HV/COPPI</t>
  </si>
  <si>
    <t>DN/HV/IMCUT</t>
  </si>
  <si>
    <t>DN/HV/PATCT</t>
  </si>
  <si>
    <t>DN/HV/RETEN</t>
  </si>
  <si>
    <t>DN/HV/SEEDT</t>
  </si>
  <si>
    <t>DN/HV/SELEC</t>
  </si>
  <si>
    <t>DN/HV/SHELT</t>
  </si>
  <si>
    <t>DN/HV</t>
  </si>
  <si>
    <t>DN</t>
  </si>
  <si>
    <t>DS/AE/FIXED</t>
  </si>
  <si>
    <t>DS/AE/HELI</t>
  </si>
  <si>
    <t>DS/AE</t>
  </si>
  <si>
    <t>DS/GS/RANGE</t>
  </si>
  <si>
    <t>DS/GS</t>
  </si>
  <si>
    <t>DS/MA/SPOTS</t>
  </si>
  <si>
    <t>DS/MA</t>
  </si>
  <si>
    <t>DS/ME/CSEED</t>
  </si>
  <si>
    <t>DS/ME/FUROW</t>
  </si>
  <si>
    <t>DS/ME/SNOW</t>
  </si>
  <si>
    <t>DS/ME/VMSLI</t>
  </si>
  <si>
    <t>DS/ME</t>
  </si>
  <si>
    <t>DS/NA/CONE</t>
  </si>
  <si>
    <t>DS/NA/SHELT</t>
  </si>
  <si>
    <t>DS/NA</t>
  </si>
  <si>
    <t>EP</t>
  </si>
  <si>
    <t>JS/CG/LAYOT</t>
  </si>
  <si>
    <t>JS/CG/SINJE</t>
  </si>
  <si>
    <t>JS/CG</t>
  </si>
  <si>
    <t>JS/MA/BRUSH</t>
  </si>
  <si>
    <t>JS/MA/HANDR</t>
  </si>
  <si>
    <t>JS/MA/LAYOT</t>
  </si>
  <si>
    <t>JS/MA/MANCT</t>
  </si>
  <si>
    <t>JS/MA/MANGI</t>
  </si>
  <si>
    <t>JS/MA/POWER</t>
  </si>
  <si>
    <t>JS/MA</t>
  </si>
  <si>
    <t>JS/ME/EXCAV</t>
  </si>
  <si>
    <t>JS/ME/HYDRO</t>
  </si>
  <si>
    <t>JS/ME/LAYOT</t>
  </si>
  <si>
    <t>JS/ME/MDOWN</t>
  </si>
  <si>
    <t>JS/ME/POPUP</t>
  </si>
  <si>
    <t>JS/ME/SPYDR</t>
  </si>
  <si>
    <t>JS/ME</t>
  </si>
  <si>
    <t>PC/BI/DIVFO</t>
  </si>
  <si>
    <t>PC/BI/ISECT</t>
  </si>
  <si>
    <t>PC/BI/PREDA</t>
  </si>
  <si>
    <t>PC/BI</t>
  </si>
  <si>
    <t>PC/BU/FBURN</t>
  </si>
  <si>
    <t>PC/BU/UNDER</t>
  </si>
  <si>
    <t>PC/BU</t>
  </si>
  <si>
    <t>PC/CA/FIXED</t>
  </si>
  <si>
    <t>PC/CA/HELI</t>
  </si>
  <si>
    <t>PC/CA</t>
  </si>
  <si>
    <t>PC/CG/BPACK</t>
  </si>
  <si>
    <t>PC/CG/LETHL</t>
  </si>
  <si>
    <t>PC/CG/MSM</t>
  </si>
  <si>
    <t>PC/CG/STUMP</t>
  </si>
  <si>
    <t>PC/CG/VMSGH</t>
  </si>
  <si>
    <t>PC/CG</t>
  </si>
  <si>
    <t>PC/MA/BRUSH</t>
  </si>
  <si>
    <t>PC/MA/DBARK</t>
  </si>
  <si>
    <t>PC/MA/HANDR</t>
  </si>
  <si>
    <t>PC/MA/HANDS</t>
  </si>
  <si>
    <t>PC/MA/LAYOT</t>
  </si>
  <si>
    <t>PC/MA/MAINT</t>
  </si>
  <si>
    <t>PC/MA/MANCT</t>
  </si>
  <si>
    <t>PC/MA/POLE</t>
  </si>
  <si>
    <t>PC/MA/POWER</t>
  </si>
  <si>
    <t>PC/MA/SHEAR</t>
  </si>
  <si>
    <t>PC/MA</t>
  </si>
  <si>
    <t>PC/RT/RESTU</t>
  </si>
  <si>
    <t>PC/RT</t>
  </si>
  <si>
    <t>PC/SE/CAGES</t>
  </si>
  <si>
    <t>PC/SE/CONE</t>
  </si>
  <si>
    <t>PC/SE/FENCE</t>
  </si>
  <si>
    <t>PC/SE/MAINT</t>
  </si>
  <si>
    <t>PC/SE/REPEL</t>
  </si>
  <si>
    <t>PC/SE/SINCO</t>
  </si>
  <si>
    <t>PC/SE/TUBEX</t>
  </si>
  <si>
    <t>PC/SE/VEXAR</t>
  </si>
  <si>
    <t>PC/SE/VOCOL</t>
  </si>
  <si>
    <t>PC/SE</t>
  </si>
  <si>
    <t>PC/TP/FUNNE</t>
  </si>
  <si>
    <t>PC/TP/PHERO</t>
  </si>
  <si>
    <t>PC/TP</t>
  </si>
  <si>
    <t>PC</t>
  </si>
  <si>
    <t>PL/CG/BAGS</t>
  </si>
  <si>
    <t>PL/CG</t>
  </si>
  <si>
    <t>PL/FP/BROOT</t>
  </si>
  <si>
    <t>PL/FP/COPPR</t>
  </si>
  <si>
    <t>PL/FP/CTAIN</t>
  </si>
  <si>
    <t>PL/FP/LAYOT</t>
  </si>
  <si>
    <t>PL/FP/MXPLT</t>
  </si>
  <si>
    <t>PL/FP/RBROO</t>
  </si>
  <si>
    <t>PL/FP/RCOOP</t>
  </si>
  <si>
    <t>PL/FP/RCTAI</t>
  </si>
  <si>
    <t>PL/FP/TRANS</t>
  </si>
  <si>
    <t>PL/FP/WHIPS</t>
  </si>
  <si>
    <t>PL/FP</t>
  </si>
  <si>
    <t>PL/PL/AUGER</t>
  </si>
  <si>
    <t>PL/PL/BROOT</t>
  </si>
  <si>
    <t>PL/PL/COPPR</t>
  </si>
  <si>
    <t>PL/PL/CTAIN</t>
  </si>
  <si>
    <t>PL/PL/FENCE</t>
  </si>
  <si>
    <t>PL/PL/LAYOT</t>
  </si>
  <si>
    <t>PL/PL/MACH</t>
  </si>
  <si>
    <t>PL/PL/MXPLT</t>
  </si>
  <si>
    <t>PL/PL/RBROO</t>
  </si>
  <si>
    <t>PL/PL/RCOOP</t>
  </si>
  <si>
    <t>PL/PL/RCTAI</t>
  </si>
  <si>
    <t>PL/PL/TRANS</t>
  </si>
  <si>
    <t>PL/PL/WHIPS</t>
  </si>
  <si>
    <t>PL/PL</t>
  </si>
  <si>
    <t>PL/RO/BROOT</t>
  </si>
  <si>
    <t>PL/RO/COPPR</t>
  </si>
  <si>
    <t>PL/RO/CTAIN</t>
  </si>
  <si>
    <t>PL/RO/MXPLT</t>
  </si>
  <si>
    <t>PL/RO/RBROO</t>
  </si>
  <si>
    <t>PL/RO/RCOOP</t>
  </si>
  <si>
    <t>PL/RO/RCTAI</t>
  </si>
  <si>
    <t>PL/RO/TRANS</t>
  </si>
  <si>
    <t>PL/RO/WHIPS</t>
  </si>
  <si>
    <t>PL/RO</t>
  </si>
  <si>
    <t>PL/RP/BROOT</t>
  </si>
  <si>
    <t>PL/RP/COPPR</t>
  </si>
  <si>
    <t>PL/RP/CTAIN</t>
  </si>
  <si>
    <t>PL/RP/LAYOT</t>
  </si>
  <si>
    <t>PL/RP/MXPLT</t>
  </si>
  <si>
    <t>PL/RP/RBROO</t>
  </si>
  <si>
    <t>PL/RP/RCOOP</t>
  </si>
  <si>
    <t>PL/RP/RCTAI</t>
  </si>
  <si>
    <t>PL/RP/TRANS</t>
  </si>
  <si>
    <t>PL/RP/WHIPS</t>
  </si>
  <si>
    <t>PL/RP</t>
  </si>
  <si>
    <t>PL/RR/BROOT</t>
  </si>
  <si>
    <t>PL/RR/COPPR</t>
  </si>
  <si>
    <t>PL/RR/CTAIN</t>
  </si>
  <si>
    <t>PL/RR/MXPLT</t>
  </si>
  <si>
    <t>PL/RR/RBROO</t>
  </si>
  <si>
    <t>PL/RR/RCOOP</t>
  </si>
  <si>
    <t>PL/RR/RCTAI</t>
  </si>
  <si>
    <t>PL/RR/TRANS</t>
  </si>
  <si>
    <t>PL/RR/WHIPS</t>
  </si>
  <si>
    <t>PL/RR</t>
  </si>
  <si>
    <t>PL/SE/BRMAT</t>
  </si>
  <si>
    <t>PL/SE/CAGES</t>
  </si>
  <si>
    <t>PL/SE/CONE</t>
  </si>
  <si>
    <t>PL/SE/FENCE</t>
  </si>
  <si>
    <t>PL/SE/GROCO</t>
  </si>
  <si>
    <t>PL/SE/MAINT</t>
  </si>
  <si>
    <t>PL/SE/REPEL</t>
  </si>
  <si>
    <t>PL/SE/SINCO</t>
  </si>
  <si>
    <t>PL/SE/STAKE</t>
  </si>
  <si>
    <t>PL/SE/TUBEX</t>
  </si>
  <si>
    <t>PL/SE/VEXAR</t>
  </si>
  <si>
    <t>PL/SE/VOCOL</t>
  </si>
  <si>
    <t>PL/SE</t>
  </si>
  <si>
    <t>PL/SL/BROOT</t>
  </si>
  <si>
    <t>PL/SL/CONE</t>
  </si>
  <si>
    <t>PL/SL/COPPR</t>
  </si>
  <si>
    <t>PL/SL/CTAIN</t>
  </si>
  <si>
    <t>PL/SL/MXPLT</t>
  </si>
  <si>
    <t>PL/SL/WHIPS</t>
  </si>
  <si>
    <t>PL/SL</t>
  </si>
  <si>
    <t>PL</t>
  </si>
  <si>
    <t>PR/MA/FULL</t>
  </si>
  <si>
    <t>PR/MA/HANDS</t>
  </si>
  <si>
    <t>PR/MA/LAYOT</t>
  </si>
  <si>
    <t>PR/MA/POLE</t>
  </si>
  <si>
    <t>PR/MA/SHEAR</t>
  </si>
  <si>
    <t>PR/MA</t>
  </si>
  <si>
    <t>PR/ME/LAYOT</t>
  </si>
  <si>
    <t>PR/ME/MOCUT</t>
  </si>
  <si>
    <t>PR/ME</t>
  </si>
  <si>
    <t>AU</t>
  </si>
  <si>
    <t>BR</t>
  </si>
  <si>
    <t>CC</t>
  </si>
  <si>
    <t>CM</t>
  </si>
  <si>
    <t>FE</t>
  </si>
  <si>
    <t>RC</t>
  </si>
  <si>
    <t>RD</t>
  </si>
  <si>
    <t>SP</t>
  </si>
  <si>
    <t>SU</t>
  </si>
  <si>
    <t>SX</t>
  </si>
  <si>
    <t>Unknown and Extra codes</t>
  </si>
  <si>
    <t xml:space="preserve"> </t>
  </si>
  <si>
    <t>Total Height</t>
  </si>
  <si>
    <t>Age @ 1.3m</t>
  </si>
  <si>
    <t>Site Index</t>
  </si>
  <si>
    <t>Growth Intercept Sample</t>
  </si>
  <si>
    <t>Grand Total</t>
  </si>
  <si>
    <t>Number</t>
  </si>
  <si>
    <t>Average</t>
  </si>
  <si>
    <t>Site Index Summary</t>
  </si>
  <si>
    <t>Quick Plot Density and Site Index Summary</t>
  </si>
  <si>
    <t>Quick Plot Inventory Label Summary</t>
  </si>
  <si>
    <t>Number of Plots with data:</t>
  </si>
  <si>
    <t>Number of species recorded:</t>
  </si>
  <si>
    <t>Check:</t>
  </si>
  <si>
    <t xml:space="preserve">Note 1: </t>
  </si>
  <si>
    <t>Note 2:</t>
  </si>
  <si>
    <t>Quick Plot Density LCL Calculator</t>
  </si>
  <si>
    <t xml:space="preserve"> WS</t>
  </si>
  <si>
    <t>WS (M)</t>
  </si>
  <si>
    <t xml:space="preserve"> FG</t>
  </si>
  <si>
    <t xml:space="preserve"> FG (M)</t>
  </si>
  <si>
    <t xml:space="preserve">WS </t>
  </si>
  <si>
    <t xml:space="preserve">FG </t>
  </si>
  <si>
    <t>FG (M)</t>
  </si>
  <si>
    <t>Rounded:</t>
  </si>
  <si>
    <t>Note 3:</t>
  </si>
  <si>
    <t xml:space="preserve"> If there is a TIE then check the table on the right for a species with the same rank as the species to the left of the TIE.</t>
  </si>
  <si>
    <t>Interim Calculation Table</t>
  </si>
  <si>
    <r>
      <rPr>
        <b/>
        <sz val="8"/>
        <color indexed="8"/>
        <rFont val="Arial"/>
        <family val="2"/>
      </rPr>
      <t>Note:</t>
    </r>
    <r>
      <rPr>
        <sz val="8"/>
        <color indexed="8"/>
        <rFont val="Arial"/>
        <family val="2"/>
      </rPr>
      <t xml:space="preserve"> t-value is calculated within the spreadsheet using the TINV function.  It will automatically adjust if the sample size (n) changes.</t>
    </r>
  </si>
  <si>
    <t>Hwc</t>
  </si>
  <si>
    <t>Hwi</t>
  </si>
  <si>
    <t>The "Inventory Label Summary" tab is automated.  It DOES NOT require any input.</t>
  </si>
  <si>
    <t>Site Index Estimate</t>
  </si>
  <si>
    <t>LAYER</t>
  </si>
  <si>
    <t>MSS:</t>
  </si>
  <si>
    <t>TSS:</t>
  </si>
  <si>
    <t>TOP 3 FOREST HEALTH FACTORS</t>
  </si>
  <si>
    <t>the Validation List worksheet.  To change these codes, change those.</t>
  </si>
  <si>
    <t>These codes come directly from the validation list in</t>
  </si>
  <si>
    <t>(These is some room at the bottom for a few more species codes)</t>
  </si>
  <si>
    <t>in, calculated and entered.</t>
  </si>
  <si>
    <t>Western Hemlock (Coastal)</t>
  </si>
  <si>
    <t>Western Hemlock (Interior)</t>
  </si>
  <si>
    <t>Species Name</t>
  </si>
  <si>
    <t>MITD</t>
  </si>
  <si>
    <t>Last saved on</t>
  </si>
  <si>
    <t>Cwc</t>
  </si>
  <si>
    <t>Cwi</t>
  </si>
  <si>
    <t xml:space="preserve"> % in this last row is in tens of %, whether tens of percent were entered or ones of percent</t>
  </si>
  <si>
    <t xml:space="preserve"> The Check of the total % won't match if more than 6 species are eligible</t>
  </si>
  <si>
    <t>Western hemlock (Coastal)</t>
  </si>
  <si>
    <t>Quick Plot Forest Health Agent Summary</t>
  </si>
  <si>
    <t>DESIRABLE INFORMATION FROM MOST RECENT PRIOR SURVEY</t>
  </si>
  <si>
    <t>Opening ID</t>
  </si>
  <si>
    <t>Polygon Area (ha)</t>
  </si>
  <si>
    <t>Disturbance Year</t>
  </si>
  <si>
    <t>WS @ Dec (sph)</t>
  </si>
  <si>
    <t>WS @ SDM (sph)</t>
  </si>
  <si>
    <t>FG @ Dec (sph)</t>
  </si>
  <si>
    <t>FG @ SDM (sph)</t>
  </si>
  <si>
    <t>SI @ Dec (m)</t>
  </si>
  <si>
    <t>SI @ SDM (m)</t>
  </si>
  <si>
    <t>Total Trees @ Dec (sph)</t>
  </si>
  <si>
    <t>Total Trees @ SDM (sph)</t>
  </si>
  <si>
    <t>Total Tree Density:</t>
  </si>
  <si>
    <t>Total Conifers @ SDM (sph)</t>
  </si>
  <si>
    <t>Total Trees/ha</t>
  </si>
  <si>
    <t>This "Site Index Summary" DOES require the user to "REFRESH" the sheet after new data entry (Data Menu &gt; Refresh All)</t>
  </si>
  <si>
    <t>The "Quick Plot Density" table is automated.   It DOES NOT require any input.</t>
  </si>
  <si>
    <t>Dead Trees/ha</t>
  </si>
  <si>
    <t>Dead Conifers/ha</t>
  </si>
  <si>
    <t>Dead Trees @ SDM (sph)</t>
  </si>
  <si>
    <t>Dead Conifers @ SDM (sph)</t>
  </si>
  <si>
    <t>Total Trees @ SDM (sph) Layer 1</t>
  </si>
  <si>
    <t>Total Trees @ SDM (sph) Layer 2</t>
  </si>
  <si>
    <t>Total Trees @ SDM (sph) Layer 3</t>
  </si>
  <si>
    <t>Layer 1</t>
  </si>
  <si>
    <t>Layer 2</t>
  </si>
  <si>
    <t>Layer 3</t>
  </si>
  <si>
    <t>Totals</t>
  </si>
  <si>
    <t>Stems/ha</t>
  </si>
  <si>
    <t>WS (M) @ SDM (sph)</t>
  </si>
  <si>
    <t>FG (M) @ SDM (sph)</t>
  </si>
  <si>
    <t>WS LCL @ SDM (sph) CI 0.90</t>
  </si>
  <si>
    <t>WS (M) LCL @ SDM (sph) CI 0.90</t>
  </si>
  <si>
    <t>FG LCL @ SDM (sph) CI 0.90</t>
  </si>
  <si>
    <t>FG (M) LCL @ SDM (sph) CI 0.90</t>
  </si>
  <si>
    <t>% Spp 1 @ Dec</t>
  </si>
  <si>
    <t>% Spp 2 @ Dec</t>
  </si>
  <si>
    <t>Inv Label Leading Spp @ Dec</t>
  </si>
  <si>
    <t>Inv Label Second Spp @ Dec</t>
  </si>
  <si>
    <t>Inv Label Leading Spp @ SDM</t>
  </si>
  <si>
    <t>Inv Label Second Spp @ SDM</t>
  </si>
  <si>
    <t>% Spp 1 @ SDM</t>
  </si>
  <si>
    <t>% Spp 2 @ SDM</t>
  </si>
  <si>
    <t>Live Damaged Trees @ SDM (sph)</t>
  </si>
  <si>
    <t>Forest Health Factor 1</t>
  </si>
  <si>
    <t>% Total Trees Affected</t>
  </si>
  <si>
    <t>Forest Health Factor 2</t>
  </si>
  <si>
    <t>Forest Health Factor 3</t>
  </si>
  <si>
    <t>Forest Health Factor 4</t>
  </si>
  <si>
    <t>Forest Health Factor 5</t>
  </si>
  <si>
    <t>Forest Health Factor 6</t>
  </si>
  <si>
    <t>Forest Health Factor 7</t>
  </si>
  <si>
    <t>Forest Health Factor 8</t>
  </si>
  <si>
    <t>Forest Health Factor 9</t>
  </si>
  <si>
    <t>Forest Health Factor 10</t>
  </si>
  <si>
    <t>Western Redcedar (Coastal)</t>
  </si>
  <si>
    <t>CwI</t>
  </si>
  <si>
    <t>Western Redcedar (Interior)</t>
  </si>
  <si>
    <t>Year Dec FG</t>
  </si>
  <si>
    <t>Free-growing Density (M):</t>
  </si>
  <si>
    <t>Well-spaced Density (M):</t>
  </si>
  <si>
    <t>Location:</t>
  </si>
  <si>
    <t>Data input by:</t>
  </si>
  <si>
    <t>SDM Surveyors:</t>
  </si>
  <si>
    <t>Inv Label Third Spp @ Dec</t>
  </si>
  <si>
    <t>% Spp 3 @ Dec</t>
  </si>
  <si>
    <t>Inv Label Third Spp @ SDM</t>
  </si>
  <si>
    <t>% Spp 3 @ SDM</t>
  </si>
  <si>
    <t>Min. Ht.</t>
  </si>
  <si>
    <r>
      <t xml:space="preserve">2 </t>
    </r>
    <r>
      <rPr>
        <vertAlign val="superscript"/>
        <sz val="7"/>
        <color indexed="8"/>
        <rFont val="Arial"/>
        <family val="2"/>
      </rPr>
      <t>nd</t>
    </r>
    <r>
      <rPr>
        <sz val="7"/>
        <color indexed="8"/>
        <rFont val="Arial"/>
        <family val="2"/>
      </rPr>
      <t xml:space="preserve"> Spp</t>
    </r>
  </si>
  <si>
    <t>Top Height Species:</t>
  </si>
  <si>
    <r>
      <t xml:space="preserve">The FH Agent Summary tab does not require any input.  </t>
    </r>
    <r>
      <rPr>
        <b/>
        <sz val="11"/>
        <color rgb="FFC00000"/>
        <rFont val="Arial"/>
        <family val="2"/>
      </rPr>
      <t xml:space="preserve">It </t>
    </r>
    <r>
      <rPr>
        <b/>
        <sz val="14"/>
        <color rgb="FFC00000"/>
        <rFont val="Arial"/>
        <family val="2"/>
      </rPr>
      <t>DOES</t>
    </r>
    <r>
      <rPr>
        <b/>
        <sz val="11"/>
        <color rgb="FFC00000"/>
        <rFont val="Arial"/>
        <family val="2"/>
      </rPr>
      <t xml:space="preserve"> require the user to "REFRESH" the sheet after new data entry (Data Menu &gt; Refresh All)</t>
    </r>
  </si>
  <si>
    <t>only 10 spaces in the SDM Polygon Summary for</t>
  </si>
  <si>
    <t>Nil</t>
  </si>
  <si>
    <r>
      <t>RD BA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) </t>
    </r>
  </si>
  <si>
    <t xml:space="preserve">TOTAL ROOT DISEASE BA </t>
  </si>
  <si>
    <t xml:space="preserve">SS Vol only works on the top cell, because </t>
  </si>
  <si>
    <t>the FIZ/Species table only works off the</t>
  </si>
  <si>
    <t>top DBH and ht</t>
  </si>
  <si>
    <t>DP:</t>
  </si>
  <si>
    <t>SDM</t>
  </si>
  <si>
    <t>Pre-SDM</t>
  </si>
  <si>
    <t>Once you are finished entering all the plot data, select the "Data" tab on the Toolbar and select "Refresh All" to update the calculated fields.</t>
  </si>
  <si>
    <t>Method of Survey:</t>
  </si>
  <si>
    <t xml:space="preserve"> (completed during office review of onsite files and RESULTS database information)</t>
  </si>
  <si>
    <t>* Keep Mapsheet Identifier split into three groups with leading zeros and no dashes - along with polygon this is the main identifier for the polygon.</t>
  </si>
  <si>
    <t>Polygon**</t>
  </si>
  <si>
    <t>Total Density</t>
  </si>
  <si>
    <t>SI Source</t>
  </si>
  <si>
    <t>Crown Closure</t>
  </si>
  <si>
    <t>Reference Year</t>
  </si>
  <si>
    <t xml:space="preserve">How many times? </t>
  </si>
  <si>
    <t>Preferred Spp. (Orig):</t>
  </si>
  <si>
    <t>Acceptable Spp. (Orig):</t>
  </si>
  <si>
    <t>ACCEPTABLE SPP (ORIG)</t>
  </si>
  <si>
    <t xml:space="preserve">If pre-SDM survey information is available then please fill in the following fields.  Ensure that the actual activity area matches the current polygon area. </t>
  </si>
  <si>
    <t>Douglas-Fir (Coastal)</t>
  </si>
  <si>
    <t>Douglas-Fir (Interior)</t>
  </si>
  <si>
    <t>Yellow-Cedar</t>
  </si>
  <si>
    <t>U</t>
  </si>
  <si>
    <t>UF</t>
  </si>
  <si>
    <t>UBT</t>
  </si>
  <si>
    <t>UCR</t>
  </si>
  <si>
    <t>USW</t>
  </si>
  <si>
    <t>DHG</t>
  </si>
  <si>
    <t>PREFERRED SPP (ORIG):</t>
  </si>
  <si>
    <t>ACCEPTABLE SPP (ORIG):</t>
  </si>
  <si>
    <t>LIVE TREES</t>
  </si>
  <si>
    <t>LIVE CON.</t>
  </si>
  <si>
    <t>YR</t>
  </si>
  <si>
    <t>MO</t>
  </si>
  <si>
    <t>DATA VOLUME TREES</t>
  </si>
  <si>
    <t>Queen Charlotte</t>
  </si>
  <si>
    <t>Inventory Label:</t>
  </si>
  <si>
    <t>Silviculture Label:</t>
  </si>
  <si>
    <t>Well-spaced Density:</t>
  </si>
  <si>
    <t>Total Stand BA (m2/ha)</t>
  </si>
  <si>
    <t>Healthy Tree BA (m2/ha)</t>
  </si>
  <si>
    <t>FHF-affected BA (m2/ha)</t>
  </si>
  <si>
    <t>Root disease-affected BA (m2/ha)</t>
  </si>
  <si>
    <t>Rust-affected BA (m2/ha)</t>
  </si>
  <si>
    <t>IBM-affected BA (m2/ha)</t>
  </si>
  <si>
    <t>Not FG</t>
  </si>
  <si>
    <t>Year1</t>
  </si>
  <si>
    <t>FC ID:***</t>
  </si>
  <si>
    <t>Polygon NAR:</t>
  </si>
  <si>
    <t>Disturbance Yr:</t>
  </si>
  <si>
    <t>*** Refers to FOREST_COVER_ID field in TSA random sample list or from FOR ID in Opening Details Reports.  This number is unique to a polygon.</t>
  </si>
  <si>
    <t>‡ This is the maximum tree height used to determine  site index using the growth intercept method.  This can be an average. Include the associated tree species in the next field.</t>
  </si>
  <si>
    <t>Forest Cover ID</t>
  </si>
  <si>
    <r>
      <rPr>
        <sz val="8"/>
        <color theme="1"/>
        <rFont val="Calibri"/>
        <family val="2"/>
      </rPr>
      <t>**</t>
    </r>
    <r>
      <rPr>
        <sz val="8"/>
        <color theme="1"/>
        <rFont val="Calibri"/>
        <family val="2"/>
        <scheme val="minor"/>
      </rPr>
      <t xml:space="preserve"> This polygon identifer MUST match the 'SILV_POLYGON_NO' entry from the random sample population list for the TSA.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</si>
</sst>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0.00000"/>
    <numFmt numFmtId="167" formatCode="0.0%"/>
  </numFmts>
  <fonts count="81">
    <font>
      <sz val="11"/>
      <color theme="1"/>
      <name val="Calibri"/>
      <family val="2"/>
      <scheme val="minor"/>
    </font>
    <font>
      <sz val="4"/>
      <color indexed="8"/>
      <name val="Arial"/>
      <family val="2"/>
    </font>
    <font>
      <sz val="3"/>
      <color indexed="8"/>
      <name val="Arial"/>
      <family val="2"/>
    </font>
    <font>
      <sz val="4"/>
      <color indexed="8"/>
      <name val="Calibri"/>
      <family val="2"/>
    </font>
    <font>
      <vertAlign val="superscript"/>
      <sz val="3"/>
      <color indexed="8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b/>
      <sz val="11"/>
      <color indexed="8"/>
      <name val="Calibri"/>
      <family val="2"/>
    </font>
    <font>
      <sz val="6"/>
      <color indexed="8"/>
      <name val="Arial"/>
      <family val="2"/>
    </font>
    <font>
      <b/>
      <sz val="11"/>
      <color indexed="8"/>
      <name val="Arial"/>
      <family val="2"/>
    </font>
    <font>
      <b/>
      <sz val="6"/>
      <color indexed="8"/>
      <name val="Arial"/>
      <family val="2"/>
    </font>
    <font>
      <b/>
      <sz val="6"/>
      <color indexed="8"/>
      <name val="Calibri"/>
      <family val="2"/>
    </font>
    <font>
      <sz val="6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i/>
      <sz val="8"/>
      <color indexed="8"/>
      <name val="Arial"/>
      <family val="2"/>
    </font>
    <font>
      <b/>
      <vertAlign val="subscript"/>
      <sz val="8"/>
      <color indexed="8"/>
      <name val="Arial"/>
      <family val="2"/>
    </font>
    <font>
      <b/>
      <sz val="28"/>
      <color indexed="10"/>
      <name val="Arial"/>
      <family val="2"/>
    </font>
    <font>
      <sz val="6"/>
      <color indexed="10"/>
      <name val="Arial"/>
      <family val="2"/>
    </font>
    <font>
      <b/>
      <sz val="14"/>
      <color indexed="8"/>
      <name val="Arial"/>
      <family val="2"/>
    </font>
    <font>
      <sz val="10"/>
      <color indexed="40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8"/>
      <color indexed="10"/>
      <name val="Arial"/>
      <family val="2"/>
    </font>
    <font>
      <sz val="10"/>
      <color indexed="8"/>
      <name val="Arial"/>
      <family val="2"/>
    </font>
    <font>
      <sz val="5"/>
      <color indexed="8"/>
      <name val="Arial"/>
      <family val="2"/>
    </font>
    <font>
      <b/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2"/>
      <color indexed="9"/>
      <name val="Arial"/>
      <family val="2"/>
    </font>
    <font>
      <b/>
      <vertAlign val="superscript"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Calibri"/>
      <family val="2"/>
    </font>
    <font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14"/>
      <color indexed="8"/>
      <name val="Arial"/>
      <family val="2"/>
    </font>
    <font>
      <b/>
      <sz val="11"/>
      <color theme="0"/>
      <name val="Arial"/>
      <family val="2"/>
    </font>
    <font>
      <sz val="5"/>
      <color theme="1"/>
      <name val="Calibri"/>
      <family val="2"/>
      <scheme val="minor"/>
    </font>
    <font>
      <sz val="5"/>
      <color indexed="8"/>
      <name val="Calibri"/>
      <family val="2"/>
    </font>
    <font>
      <sz val="10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7"/>
      <color indexed="8"/>
      <name val="Arial"/>
      <family val="2"/>
    </font>
    <font>
      <b/>
      <sz val="7"/>
      <color theme="1"/>
      <name val="Calibri"/>
      <family val="2"/>
      <scheme val="minor"/>
    </font>
    <font>
      <vertAlign val="superscript"/>
      <sz val="7"/>
      <color indexed="8"/>
      <name val="Arial"/>
      <family val="2"/>
    </font>
    <font>
      <b/>
      <sz val="11"/>
      <color rgb="FFC00000"/>
      <name val="Arial"/>
      <family val="2"/>
    </font>
    <font>
      <b/>
      <sz val="14"/>
      <color rgb="FFC00000"/>
      <name val="Arial"/>
      <family val="2"/>
    </font>
    <font>
      <b/>
      <sz val="10"/>
      <color rgb="FFFF0000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4.5"/>
      <color indexed="8"/>
      <name val="Arial"/>
      <family val="2"/>
    </font>
    <font>
      <sz val="6"/>
      <color indexed="8"/>
      <name val="Arial Rounded MT Bold"/>
      <family val="2"/>
    </font>
    <font>
      <sz val="8"/>
      <color theme="1"/>
      <name val="Calibri"/>
      <family val="2"/>
    </font>
  </fonts>
  <fills count="42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9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64"/>
      </bottom>
      <diagonal/>
    </border>
  </borders>
  <cellStyleXfs count="5">
    <xf numFmtId="0" fontId="0" fillId="0" borderId="0"/>
    <xf numFmtId="0" fontId="14" fillId="0" borderId="0"/>
    <xf numFmtId="0" fontId="19" fillId="0" borderId="0"/>
    <xf numFmtId="0" fontId="14" fillId="0" borderId="0"/>
    <xf numFmtId="0" fontId="20" fillId="0" borderId="0"/>
  </cellStyleXfs>
  <cellXfs count="1178">
    <xf numFmtId="0" fontId="0" fillId="0" borderId="0" xfId="0"/>
    <xf numFmtId="0" fontId="0" fillId="0" borderId="0" xfId="0" applyFont="1"/>
    <xf numFmtId="0" fontId="1" fillId="0" borderId="0" xfId="0" applyFont="1" applyProtection="1">
      <protection locked="0"/>
    </xf>
    <xf numFmtId="0" fontId="1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9" fillId="4" borderId="0" xfId="2" applyFill="1"/>
    <xf numFmtId="0" fontId="19" fillId="0" borderId="0" xfId="2"/>
    <xf numFmtId="0" fontId="25" fillId="0" borderId="16" xfId="4" applyFont="1" applyBorder="1"/>
    <xf numFmtId="0" fontId="24" fillId="0" borderId="17" xfId="4" applyFont="1" applyBorder="1"/>
    <xf numFmtId="0" fontId="24" fillId="0" borderId="18" xfId="4" applyFont="1" applyBorder="1"/>
    <xf numFmtId="0" fontId="24" fillId="0" borderId="0" xfId="4" applyFont="1"/>
    <xf numFmtId="0" fontId="20" fillId="5" borderId="19" xfId="4" applyFont="1" applyFill="1" applyBorder="1" applyAlignment="1">
      <alignment horizontal="center" wrapText="1"/>
    </xf>
    <xf numFmtId="0" fontId="20" fillId="5" borderId="20" xfId="4" applyFont="1" applyFill="1" applyBorder="1" applyAlignment="1">
      <alignment horizontal="center" wrapText="1"/>
    </xf>
    <xf numFmtId="0" fontId="20" fillId="3" borderId="2" xfId="4" applyFont="1" applyFill="1" applyBorder="1" applyAlignment="1">
      <alignment horizontal="center" wrapText="1"/>
    </xf>
    <xf numFmtId="0" fontId="23" fillId="0" borderId="1" xfId="4" applyFont="1" applyFill="1" applyBorder="1" applyAlignment="1">
      <alignment horizontal="right" wrapText="1"/>
    </xf>
    <xf numFmtId="0" fontId="18" fillId="0" borderId="1" xfId="4" applyFont="1" applyFill="1" applyBorder="1" applyAlignment="1">
      <alignment horizontal="right" wrapText="1"/>
    </xf>
    <xf numFmtId="0" fontId="26" fillId="5" borderId="21" xfId="4" applyFont="1" applyFill="1" applyBorder="1"/>
    <xf numFmtId="0" fontId="26" fillId="5" borderId="22" xfId="4" applyFont="1" applyFill="1" applyBorder="1"/>
    <xf numFmtId="0" fontId="27" fillId="5" borderId="22" xfId="4" applyFont="1" applyFill="1" applyBorder="1"/>
    <xf numFmtId="0" fontId="24" fillId="5" borderId="22" xfId="4" applyFont="1" applyFill="1" applyBorder="1"/>
    <xf numFmtId="0" fontId="26" fillId="3" borderId="22" xfId="4" applyFont="1" applyFill="1" applyBorder="1"/>
    <xf numFmtId="0" fontId="27" fillId="3" borderId="22" xfId="4" applyFont="1" applyFill="1" applyBorder="1"/>
    <xf numFmtId="0" fontId="24" fillId="3" borderId="22" xfId="4" applyFont="1" applyFill="1" applyBorder="1"/>
    <xf numFmtId="0" fontId="24" fillId="3" borderId="23" xfId="4" applyFont="1" applyFill="1" applyBorder="1"/>
    <xf numFmtId="0" fontId="25" fillId="0" borderId="10" xfId="4" applyFont="1" applyBorder="1"/>
    <xf numFmtId="0" fontId="28" fillId="0" borderId="0" xfId="4" applyFont="1" applyBorder="1"/>
    <xf numFmtId="0" fontId="24" fillId="0" borderId="11" xfId="4" applyFont="1" applyBorder="1"/>
    <xf numFmtId="0" fontId="28" fillId="6" borderId="2" xfId="4" applyFont="1" applyFill="1" applyBorder="1"/>
    <xf numFmtId="0" fontId="29" fillId="0" borderId="0" xfId="4" applyFont="1" applyBorder="1"/>
    <xf numFmtId="165" fontId="28" fillId="0" borderId="0" xfId="4" applyNumberFormat="1" applyFont="1" applyBorder="1"/>
    <xf numFmtId="0" fontId="25" fillId="0" borderId="0" xfId="4" applyFont="1" applyBorder="1"/>
    <xf numFmtId="0" fontId="23" fillId="0" borderId="24" xfId="4" applyFont="1" applyFill="1" applyBorder="1" applyAlignment="1">
      <alignment horizontal="right" wrapText="1"/>
    </xf>
    <xf numFmtId="0" fontId="25" fillId="0" borderId="12" xfId="4" applyFont="1" applyBorder="1"/>
    <xf numFmtId="0" fontId="28" fillId="0" borderId="13" xfId="4" applyFont="1" applyBorder="1"/>
    <xf numFmtId="165" fontId="28" fillId="0" borderId="13" xfId="4" applyNumberFormat="1" applyFont="1" applyBorder="1"/>
    <xf numFmtId="0" fontId="25" fillId="0" borderId="13" xfId="4" applyFont="1" applyBorder="1"/>
    <xf numFmtId="1" fontId="28" fillId="7" borderId="25" xfId="4" applyNumberFormat="1" applyFont="1" applyFill="1" applyBorder="1"/>
    <xf numFmtId="0" fontId="24" fillId="0" borderId="14" xfId="4" applyFont="1" applyBorder="1"/>
    <xf numFmtId="0" fontId="23" fillId="0" borderId="26" xfId="4" applyFont="1" applyBorder="1"/>
    <xf numFmtId="1" fontId="23" fillId="0" borderId="26" xfId="4" applyNumberFormat="1" applyFont="1" applyBorder="1"/>
    <xf numFmtId="0" fontId="24" fillId="0" borderId="17" xfId="4" applyFont="1" applyFill="1" applyBorder="1"/>
    <xf numFmtId="0" fontId="24" fillId="0" borderId="18" xfId="4" applyFont="1" applyFill="1" applyBorder="1"/>
    <xf numFmtId="0" fontId="23" fillId="0" borderId="0" xfId="4" applyFont="1"/>
    <xf numFmtId="0" fontId="16" fillId="0" borderId="15" xfId="2" applyFont="1" applyBorder="1" applyAlignment="1">
      <alignment horizontal="center"/>
    </xf>
    <xf numFmtId="0" fontId="25" fillId="0" borderId="16" xfId="4" applyFont="1" applyFill="1" applyBorder="1" applyAlignment="1">
      <alignment vertical="center"/>
    </xf>
    <xf numFmtId="0" fontId="33" fillId="0" borderId="28" xfId="4" applyFont="1" applyFill="1" applyBorder="1" applyAlignment="1">
      <alignment horizontal="center" wrapText="1"/>
    </xf>
    <xf numFmtId="165" fontId="26" fillId="0" borderId="2" xfId="4" applyNumberFormat="1" applyFont="1" applyBorder="1"/>
    <xf numFmtId="0" fontId="26" fillId="0" borderId="29" xfId="4" applyFont="1" applyBorder="1"/>
    <xf numFmtId="0" fontId="19" fillId="8" borderId="0" xfId="2" applyFill="1" applyAlignment="1">
      <alignment horizontal="center" vertical="center"/>
    </xf>
    <xf numFmtId="164" fontId="19" fillId="8" borderId="0" xfId="2" applyNumberFormat="1" applyFill="1" applyAlignment="1">
      <alignment horizontal="center" vertical="center"/>
    </xf>
    <xf numFmtId="0" fontId="19" fillId="9" borderId="0" xfId="2" applyFill="1"/>
    <xf numFmtId="0" fontId="21" fillId="9" borderId="0" xfId="2" applyFont="1" applyFill="1" applyBorder="1"/>
    <xf numFmtId="0" fontId="21" fillId="9" borderId="0" xfId="2" applyFont="1" applyFill="1"/>
    <xf numFmtId="0" fontId="21" fillId="9" borderId="30" xfId="2" applyFont="1" applyFill="1" applyBorder="1"/>
    <xf numFmtId="0" fontId="19" fillId="9" borderId="31" xfId="2" applyFill="1" applyBorder="1"/>
    <xf numFmtId="0" fontId="19" fillId="9" borderId="0" xfId="2" applyFill="1" applyBorder="1"/>
    <xf numFmtId="0" fontId="14" fillId="9" borderId="0" xfId="2" applyFont="1" applyFill="1" applyBorder="1" applyAlignment="1">
      <alignment horizontal="center"/>
    </xf>
    <xf numFmtId="0" fontId="23" fillId="9" borderId="0" xfId="4" applyFont="1" applyFill="1"/>
    <xf numFmtId="0" fontId="24" fillId="9" borderId="0" xfId="4" applyFont="1" applyFill="1"/>
    <xf numFmtId="0" fontId="28" fillId="9" borderId="0" xfId="4" applyFont="1" applyFill="1"/>
    <xf numFmtId="0" fontId="32" fillId="9" borderId="0" xfId="4" applyFont="1" applyFill="1"/>
    <xf numFmtId="0" fontId="23" fillId="9" borderId="0" xfId="4" applyFont="1" applyFill="1" applyBorder="1" applyAlignment="1">
      <alignment horizontal="right" wrapText="1"/>
    </xf>
    <xf numFmtId="0" fontId="31" fillId="9" borderId="0" xfId="4" applyFont="1" applyFill="1" applyBorder="1" applyAlignment="1">
      <alignment horizontal="right" wrapText="1"/>
    </xf>
    <xf numFmtId="0" fontId="23" fillId="9" borderId="0" xfId="4" applyFont="1" applyFill="1" applyBorder="1"/>
    <xf numFmtId="0" fontId="23" fillId="9" borderId="0" xfId="4" applyFont="1" applyFill="1" applyBorder="1" applyAlignment="1">
      <alignment wrapText="1"/>
    </xf>
    <xf numFmtId="0" fontId="17" fillId="9" borderId="0" xfId="4" applyFont="1" applyFill="1" applyBorder="1" applyAlignment="1">
      <alignment horizontal="right"/>
    </xf>
    <xf numFmtId="0" fontId="28" fillId="9" borderId="0" xfId="4" applyFont="1" applyFill="1" applyBorder="1"/>
    <xf numFmtId="0" fontId="24" fillId="9" borderId="0" xfId="4" applyFont="1" applyFill="1" applyBorder="1"/>
    <xf numFmtId="0" fontId="27" fillId="4" borderId="32" xfId="4" applyFont="1" applyFill="1" applyBorder="1" applyAlignment="1">
      <alignment horizontal="center" vertical="center" wrapText="1"/>
    </xf>
    <xf numFmtId="0" fontId="0" fillId="9" borderId="0" xfId="0" applyFill="1"/>
    <xf numFmtId="0" fontId="15" fillId="10" borderId="33" xfId="2" applyFont="1" applyFill="1" applyBorder="1" applyAlignment="1">
      <alignment horizontal="center" vertical="center"/>
    </xf>
    <xf numFmtId="0" fontId="15" fillId="9" borderId="0" xfId="2" applyFont="1" applyFill="1" applyBorder="1" applyAlignment="1">
      <alignment horizontal="center" vertical="center"/>
    </xf>
    <xf numFmtId="0" fontId="19" fillId="9" borderId="0" xfId="2" applyFill="1" applyBorder="1" applyAlignment="1">
      <alignment horizontal="center" vertical="center"/>
    </xf>
    <xf numFmtId="164" fontId="19" fillId="9" borderId="0" xfId="2" applyNumberFormat="1" applyFill="1" applyBorder="1" applyAlignment="1">
      <alignment horizontal="center" vertical="center"/>
    </xf>
    <xf numFmtId="166" fontId="19" fillId="9" borderId="0" xfId="2" applyNumberFormat="1" applyFill="1" applyBorder="1" applyAlignment="1">
      <alignment horizontal="right"/>
    </xf>
    <xf numFmtId="0" fontId="15" fillId="9" borderId="0" xfId="2" applyFont="1" applyFill="1"/>
    <xf numFmtId="0" fontId="19" fillId="8" borderId="13" xfId="2" applyFill="1" applyBorder="1" applyAlignment="1">
      <alignment horizontal="center" vertical="center"/>
    </xf>
    <xf numFmtId="0" fontId="7" fillId="9" borderId="0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/>
    </xf>
    <xf numFmtId="0" fontId="0" fillId="9" borderId="0" xfId="0" applyFill="1" applyBorder="1"/>
    <xf numFmtId="0" fontId="7" fillId="9" borderId="0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9" borderId="0" xfId="0" applyFont="1" applyFill="1" applyBorder="1"/>
    <xf numFmtId="0" fontId="0" fillId="9" borderId="0" xfId="0" applyFont="1" applyFill="1"/>
    <xf numFmtId="0" fontId="0" fillId="9" borderId="0" xfId="0" applyFont="1" applyFill="1" applyAlignment="1">
      <alignment horizontal="center" vertical="center"/>
    </xf>
    <xf numFmtId="0" fontId="5" fillId="9" borderId="0" xfId="0" applyFont="1" applyFill="1" applyBorder="1" applyAlignment="1">
      <alignment vertical="center"/>
    </xf>
    <xf numFmtId="0" fontId="5" fillId="9" borderId="0" xfId="0" applyFont="1" applyFill="1" applyBorder="1" applyAlignment="1">
      <alignment vertical="center" wrapText="1"/>
    </xf>
    <xf numFmtId="0" fontId="0" fillId="9" borderId="0" xfId="0" applyFill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10" borderId="33" xfId="0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15" fillId="8" borderId="15" xfId="2" applyFont="1" applyFill="1" applyBorder="1" applyAlignment="1">
      <alignment horizontal="center" wrapText="1"/>
    </xf>
    <xf numFmtId="0" fontId="15" fillId="8" borderId="18" xfId="2" applyFont="1" applyFill="1" applyBorder="1" applyAlignment="1">
      <alignment horizontal="center" vertical="center" wrapText="1"/>
    </xf>
    <xf numFmtId="0" fontId="14" fillId="8" borderId="39" xfId="2" applyFont="1" applyFill="1" applyBorder="1" applyAlignment="1">
      <alignment horizontal="center"/>
    </xf>
    <xf numFmtId="0" fontId="14" fillId="8" borderId="14" xfId="2" applyFont="1" applyFill="1" applyBorder="1" applyAlignment="1">
      <alignment horizontal="center"/>
    </xf>
    <xf numFmtId="0" fontId="19" fillId="9" borderId="11" xfId="2" applyFill="1" applyBorder="1" applyAlignment="1">
      <alignment horizontal="center"/>
    </xf>
    <xf numFmtId="0" fontId="19" fillId="9" borderId="0" xfId="2" applyFill="1" applyBorder="1" applyAlignment="1">
      <alignment horizontal="center"/>
    </xf>
    <xf numFmtId="0" fontId="15" fillId="9" borderId="0" xfId="2" applyFont="1" applyFill="1" applyBorder="1" applyAlignment="1">
      <alignment horizontal="center" vertical="center" wrapText="1"/>
    </xf>
    <xf numFmtId="0" fontId="19" fillId="9" borderId="33" xfId="2" applyFill="1" applyBorder="1"/>
    <xf numFmtId="0" fontId="34" fillId="9" borderId="33" xfId="2" applyFont="1" applyFill="1" applyBorder="1"/>
    <xf numFmtId="0" fontId="16" fillId="9" borderId="0" xfId="2" applyFont="1" applyFill="1"/>
    <xf numFmtId="0" fontId="15" fillId="9" borderId="0" xfId="2" applyFont="1" applyFill="1" applyBorder="1" applyAlignment="1"/>
    <xf numFmtId="0" fontId="14" fillId="9" borderId="0" xfId="2" applyFont="1" applyFill="1" applyAlignment="1">
      <alignment vertical="center"/>
    </xf>
    <xf numFmtId="0" fontId="15" fillId="8" borderId="18" xfId="2" applyFont="1" applyFill="1" applyBorder="1" applyAlignment="1">
      <alignment horizontal="center" wrapText="1"/>
    </xf>
    <xf numFmtId="0" fontId="14" fillId="8" borderId="39" xfId="2" quotePrefix="1" applyFont="1" applyFill="1" applyBorder="1" applyAlignment="1">
      <alignment horizontal="center"/>
    </xf>
    <xf numFmtId="0" fontId="21" fillId="8" borderId="45" xfId="2" applyFont="1" applyFill="1" applyBorder="1"/>
    <xf numFmtId="0" fontId="21" fillId="8" borderId="14" xfId="2" applyFont="1" applyFill="1" applyBorder="1"/>
    <xf numFmtId="0" fontId="14" fillId="8" borderId="14" xfId="2" quotePrefix="1" applyFont="1" applyFill="1" applyBorder="1" applyAlignment="1">
      <alignment horizontal="center"/>
    </xf>
    <xf numFmtId="0" fontId="15" fillId="8" borderId="45" xfId="2" applyFont="1" applyFill="1" applyBorder="1" applyAlignment="1">
      <alignment horizontal="center"/>
    </xf>
    <xf numFmtId="0" fontId="15" fillId="8" borderId="34" xfId="2" applyFont="1" applyFill="1" applyBorder="1" applyAlignment="1">
      <alignment horizontal="center"/>
    </xf>
    <xf numFmtId="0" fontId="16" fillId="0" borderId="46" xfId="2" applyFont="1" applyBorder="1" applyAlignment="1">
      <alignment horizontal="left"/>
    </xf>
    <xf numFmtId="0" fontId="16" fillId="0" borderId="19" xfId="2" applyFont="1" applyBorder="1" applyAlignment="1"/>
    <xf numFmtId="0" fontId="16" fillId="0" borderId="15" xfId="2" applyFont="1" applyBorder="1" applyAlignment="1">
      <alignment horizontal="center" wrapText="1"/>
    </xf>
    <xf numFmtId="0" fontId="16" fillId="8" borderId="15" xfId="2" applyFont="1" applyFill="1" applyBorder="1" applyAlignment="1">
      <alignment horizontal="center" vertical="center" wrapText="1"/>
    </xf>
    <xf numFmtId="0" fontId="21" fillId="8" borderId="33" xfId="2" applyFont="1" applyFill="1" applyBorder="1"/>
    <xf numFmtId="0" fontId="21" fillId="11" borderId="33" xfId="2" applyFont="1" applyFill="1" applyBorder="1"/>
    <xf numFmtId="0" fontId="21" fillId="8" borderId="34" xfId="2" applyFont="1" applyFill="1" applyBorder="1"/>
    <xf numFmtId="0" fontId="35" fillId="8" borderId="15" xfId="2" applyFont="1" applyFill="1" applyBorder="1" applyAlignment="1">
      <alignment horizontal="center" vertical="center" wrapText="1"/>
    </xf>
    <xf numFmtId="0" fontId="36" fillId="8" borderId="33" xfId="2" applyFont="1" applyFill="1" applyBorder="1"/>
    <xf numFmtId="0" fontId="36" fillId="11" borderId="33" xfId="2" applyFont="1" applyFill="1" applyBorder="1"/>
    <xf numFmtId="0" fontId="36" fillId="8" borderId="34" xfId="2" applyFont="1" applyFill="1" applyBorder="1"/>
    <xf numFmtId="0" fontId="36" fillId="9" borderId="0" xfId="2" applyFont="1" applyFill="1"/>
    <xf numFmtId="0" fontId="36" fillId="9" borderId="0" xfId="2" applyFont="1" applyFill="1" applyBorder="1"/>
    <xf numFmtId="0" fontId="16" fillId="8" borderId="18" xfId="2" applyFont="1" applyFill="1" applyBorder="1" applyAlignment="1">
      <alignment horizontal="center" vertical="center" wrapText="1"/>
    </xf>
    <xf numFmtId="0" fontId="21" fillId="8" borderId="44" xfId="2" applyFont="1" applyFill="1" applyBorder="1" applyAlignment="1">
      <alignment horizontal="center"/>
    </xf>
    <xf numFmtId="0" fontId="21" fillId="8" borderId="33" xfId="2" applyFont="1" applyFill="1" applyBorder="1" applyAlignment="1">
      <alignment horizontal="center"/>
    </xf>
    <xf numFmtId="0" fontId="21" fillId="8" borderId="34" xfId="2" applyFont="1" applyFill="1" applyBorder="1" applyAlignment="1">
      <alignment horizontal="center"/>
    </xf>
    <xf numFmtId="166" fontId="21" fillId="0" borderId="0" xfId="2" applyNumberFormat="1" applyFont="1" applyBorder="1"/>
    <xf numFmtId="0" fontId="16" fillId="0" borderId="47" xfId="2" applyFont="1" applyFill="1" applyBorder="1" applyAlignment="1">
      <alignment horizontal="right"/>
    </xf>
    <xf numFmtId="166" fontId="21" fillId="9" borderId="0" xfId="2" applyNumberFormat="1" applyFont="1" applyFill="1"/>
    <xf numFmtId="0" fontId="37" fillId="9" borderId="0" xfId="2" applyFont="1" applyFill="1"/>
    <xf numFmtId="0" fontId="21" fillId="0" borderId="0" xfId="2" applyFont="1"/>
    <xf numFmtId="166" fontId="21" fillId="0" borderId="0" xfId="2" applyNumberFormat="1" applyFont="1"/>
    <xf numFmtId="166" fontId="19" fillId="8" borderId="0" xfId="2" applyNumberFormat="1" applyFill="1" applyAlignment="1">
      <alignment horizontal="center" vertical="center"/>
    </xf>
    <xf numFmtId="166" fontId="19" fillId="9" borderId="0" xfId="2" applyNumberFormat="1" applyFill="1" applyBorder="1" applyAlignment="1">
      <alignment horizontal="center" vertical="center"/>
    </xf>
    <xf numFmtId="0" fontId="19" fillId="8" borderId="0" xfId="2" applyFill="1" applyBorder="1" applyAlignment="1">
      <alignment horizontal="center" vertical="center"/>
    </xf>
    <xf numFmtId="0" fontId="15" fillId="10" borderId="15" xfId="2" applyFont="1" applyFill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vertical="center" wrapText="1"/>
    </xf>
    <xf numFmtId="0" fontId="1" fillId="2" borderId="5" xfId="0" applyFont="1" applyFill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28" xfId="0" applyFont="1" applyBorder="1" applyAlignment="1" applyProtection="1">
      <alignment vertical="center"/>
      <protection locked="0"/>
    </xf>
    <xf numFmtId="0" fontId="19" fillId="12" borderId="0" xfId="2" applyFill="1" applyBorder="1"/>
    <xf numFmtId="0" fontId="19" fillId="12" borderId="0" xfId="2" applyFill="1" applyBorder="1" applyAlignment="1">
      <alignment horizontal="center"/>
    </xf>
    <xf numFmtId="0" fontId="40" fillId="12" borderId="0" xfId="2" applyFont="1" applyFill="1" applyBorder="1"/>
    <xf numFmtId="0" fontId="19" fillId="12" borderId="35" xfId="2" applyFill="1" applyBorder="1"/>
    <xf numFmtId="0" fontId="19" fillId="12" borderId="36" xfId="2" applyFill="1" applyBorder="1"/>
    <xf numFmtId="0" fontId="19" fillId="12" borderId="36" xfId="2" applyFill="1" applyBorder="1" applyAlignment="1">
      <alignment horizontal="center"/>
    </xf>
    <xf numFmtId="0" fontId="19" fillId="12" borderId="37" xfId="2" applyFill="1" applyBorder="1"/>
    <xf numFmtId="0" fontId="19" fillId="12" borderId="10" xfId="2" applyFill="1" applyBorder="1"/>
    <xf numFmtId="0" fontId="19" fillId="12" borderId="11" xfId="2" applyFill="1" applyBorder="1"/>
    <xf numFmtId="0" fontId="19" fillId="12" borderId="12" xfId="2" applyFill="1" applyBorder="1"/>
    <xf numFmtId="0" fontId="19" fillId="12" borderId="13" xfId="2" applyFill="1" applyBorder="1"/>
    <xf numFmtId="0" fontId="19" fillId="12" borderId="13" xfId="2" applyFill="1" applyBorder="1" applyAlignment="1">
      <alignment horizontal="center"/>
    </xf>
    <xf numFmtId="0" fontId="19" fillId="12" borderId="14" xfId="2" applyFill="1" applyBorder="1"/>
    <xf numFmtId="0" fontId="23" fillId="9" borderId="0" xfId="4" applyFont="1" applyFill="1" applyBorder="1" applyAlignment="1"/>
    <xf numFmtId="0" fontId="24" fillId="12" borderId="0" xfId="4" applyFont="1" applyFill="1" applyBorder="1"/>
    <xf numFmtId="0" fontId="32" fillId="12" borderId="36" xfId="4" applyFont="1" applyFill="1" applyBorder="1"/>
    <xf numFmtId="0" fontId="32" fillId="12" borderId="37" xfId="4" applyFont="1" applyFill="1" applyBorder="1"/>
    <xf numFmtId="0" fontId="24" fillId="12" borderId="11" xfId="4" applyFont="1" applyFill="1" applyBorder="1"/>
    <xf numFmtId="0" fontId="24" fillId="12" borderId="13" xfId="4" applyFont="1" applyFill="1" applyBorder="1"/>
    <xf numFmtId="0" fontId="24" fillId="12" borderId="14" xfId="4" applyFont="1" applyFill="1" applyBorder="1"/>
    <xf numFmtId="0" fontId="0" fillId="9" borderId="0" xfId="0" applyFill="1" applyAlignment="1" applyProtection="1">
      <alignment horizontal="center"/>
    </xf>
    <xf numFmtId="0" fontId="6" fillId="9" borderId="0" xfId="0" applyFont="1" applyFill="1" applyAlignment="1" applyProtection="1">
      <alignment horizontal="center"/>
    </xf>
    <xf numFmtId="0" fontId="0" fillId="9" borderId="0" xfId="0" applyFill="1" applyAlignment="1" applyProtection="1">
      <alignment horizontal="left"/>
    </xf>
    <xf numFmtId="0" fontId="0" fillId="12" borderId="0" xfId="0" applyFill="1" applyBorder="1"/>
    <xf numFmtId="0" fontId="0" fillId="13" borderId="33" xfId="0" applyFill="1" applyBorder="1" applyAlignment="1" applyProtection="1">
      <alignment horizontal="center"/>
    </xf>
    <xf numFmtId="0" fontId="0" fillId="13" borderId="34" xfId="0" applyFill="1" applyBorder="1" applyAlignment="1" applyProtection="1">
      <alignment horizontal="center"/>
    </xf>
    <xf numFmtId="0" fontId="0" fillId="13" borderId="10" xfId="0" applyFill="1" applyBorder="1" applyAlignment="1" applyProtection="1">
      <alignment horizontal="center"/>
    </xf>
    <xf numFmtId="0" fontId="6" fillId="13" borderId="33" xfId="0" applyFont="1" applyFill="1" applyBorder="1" applyAlignment="1" applyProtection="1">
      <alignment horizontal="center"/>
    </xf>
    <xf numFmtId="0" fontId="6" fillId="13" borderId="34" xfId="0" applyFont="1" applyFill="1" applyBorder="1" applyAlignment="1" applyProtection="1">
      <alignment horizontal="center"/>
    </xf>
    <xf numFmtId="0" fontId="0" fillId="13" borderId="33" xfId="0" applyFill="1" applyBorder="1" applyAlignment="1" applyProtection="1">
      <alignment horizontal="left"/>
    </xf>
    <xf numFmtId="0" fontId="0" fillId="13" borderId="34" xfId="0" applyFill="1" applyBorder="1" applyAlignment="1" applyProtection="1">
      <alignment horizontal="left"/>
    </xf>
    <xf numFmtId="0" fontId="7" fillId="13" borderId="16" xfId="0" applyFont="1" applyFill="1" applyBorder="1" applyAlignment="1" applyProtection="1">
      <alignment horizontal="center"/>
    </xf>
    <xf numFmtId="0" fontId="7" fillId="13" borderId="15" xfId="0" applyFont="1" applyFill="1" applyBorder="1" applyAlignment="1" applyProtection="1">
      <alignment horizontal="center"/>
    </xf>
    <xf numFmtId="0" fontId="0" fillId="13" borderId="12" xfId="0" applyFill="1" applyBorder="1" applyAlignment="1" applyProtection="1">
      <alignment horizontal="center"/>
    </xf>
    <xf numFmtId="0" fontId="1" fillId="9" borderId="0" xfId="0" applyFont="1" applyFill="1" applyProtection="1">
      <protection locked="0"/>
    </xf>
    <xf numFmtId="0" fontId="1" fillId="9" borderId="0" xfId="0" applyFont="1" applyFill="1" applyBorder="1" applyProtection="1">
      <protection locked="0"/>
    </xf>
    <xf numFmtId="0" fontId="6" fillId="9" borderId="0" xfId="0" applyFont="1" applyFill="1" applyProtection="1">
      <protection locked="0"/>
    </xf>
    <xf numFmtId="0" fontId="0" fillId="9" borderId="0" xfId="0" applyFill="1" applyBorder="1" applyAlignment="1">
      <alignment horizontal="center"/>
    </xf>
    <xf numFmtId="0" fontId="0" fillId="9" borderId="0" xfId="0" quotePrefix="1" applyFill="1" applyAlignment="1">
      <alignment horizontal="left"/>
    </xf>
    <xf numFmtId="0" fontId="0" fillId="9" borderId="0" xfId="0" quotePrefix="1" applyFill="1" applyBorder="1" applyAlignment="1">
      <alignment horizontal="center"/>
    </xf>
    <xf numFmtId="0" fontId="0" fillId="9" borderId="0" xfId="0" quotePrefix="1" applyFill="1" applyBorder="1" applyAlignment="1"/>
    <xf numFmtId="0" fontId="0" fillId="9" borderId="0" xfId="0" quotePrefix="1" applyFill="1"/>
    <xf numFmtId="0" fontId="0" fillId="9" borderId="0" xfId="0" quotePrefix="1" applyFill="1" applyBorder="1" applyAlignment="1">
      <alignment horizontal="left"/>
    </xf>
    <xf numFmtId="0" fontId="0" fillId="9" borderId="0" xfId="0" applyFill="1" applyBorder="1" applyAlignment="1" applyProtection="1">
      <protection locked="0"/>
    </xf>
    <xf numFmtId="0" fontId="32" fillId="9" borderId="0" xfId="4" applyFont="1" applyFill="1" applyBorder="1"/>
    <xf numFmtId="0" fontId="24" fillId="5" borderId="23" xfId="4" applyFont="1" applyFill="1" applyBorder="1"/>
    <xf numFmtId="0" fontId="20" fillId="3" borderId="29" xfId="4" applyFont="1" applyFill="1" applyBorder="1" applyAlignment="1">
      <alignment horizontal="center" wrapText="1"/>
    </xf>
    <xf numFmtId="0" fontId="26" fillId="3" borderId="21" xfId="4" applyFont="1" applyFill="1" applyBorder="1"/>
    <xf numFmtId="0" fontId="0" fillId="0" borderId="0" xfId="0" applyFill="1"/>
    <xf numFmtId="0" fontId="16" fillId="0" borderId="51" xfId="2" applyFont="1" applyFill="1" applyBorder="1" applyAlignment="1">
      <alignment horizontal="right"/>
    </xf>
    <xf numFmtId="166" fontId="21" fillId="0" borderId="52" xfId="2" applyNumberFormat="1" applyFont="1" applyBorder="1"/>
    <xf numFmtId="0" fontId="16" fillId="0" borderId="54" xfId="2" applyFont="1" applyBorder="1" applyAlignment="1">
      <alignment horizontal="center"/>
    </xf>
    <xf numFmtId="0" fontId="16" fillId="0" borderId="55" xfId="2" applyFont="1" applyBorder="1" applyAlignment="1">
      <alignment horizontal="center"/>
    </xf>
    <xf numFmtId="0" fontId="16" fillId="0" borderId="56" xfId="2" applyFont="1" applyBorder="1" applyAlignment="1">
      <alignment horizontal="center"/>
    </xf>
    <xf numFmtId="166" fontId="16" fillId="0" borderId="15" xfId="2" applyNumberFormat="1" applyFont="1" applyBorder="1" applyAlignment="1">
      <alignment horizontal="center" wrapText="1"/>
    </xf>
    <xf numFmtId="0" fontId="39" fillId="0" borderId="9" xfId="0" applyFont="1" applyBorder="1" applyAlignment="1" applyProtection="1">
      <alignment horizontal="center" vertical="center"/>
      <protection locked="0"/>
    </xf>
    <xf numFmtId="0" fontId="14" fillId="9" borderId="0" xfId="2" applyFont="1" applyFill="1"/>
    <xf numFmtId="0" fontId="1" fillId="2" borderId="62" xfId="0" applyFont="1" applyFill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47" xfId="0" applyFont="1" applyBorder="1" applyAlignment="1" applyProtection="1">
      <alignment horizontal="center" vertical="center"/>
      <protection locked="0"/>
    </xf>
    <xf numFmtId="0" fontId="0" fillId="0" borderId="0" xfId="0" applyNumberFormat="1"/>
    <xf numFmtId="0" fontId="0" fillId="0" borderId="51" xfId="0" applyNumberFormat="1" applyFont="1" applyFill="1" applyBorder="1" applyAlignment="1" applyProtection="1">
      <alignment horizontal="center"/>
    </xf>
    <xf numFmtId="0" fontId="0" fillId="0" borderId="52" xfId="0" applyNumberFormat="1" applyFont="1" applyFill="1" applyBorder="1" applyAlignment="1" applyProtection="1">
      <alignment horizontal="center"/>
    </xf>
    <xf numFmtId="0" fontId="0" fillId="0" borderId="59" xfId="0" applyNumberFormat="1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/>
    </xf>
    <xf numFmtId="0" fontId="0" fillId="0" borderId="36" xfId="0" applyNumberFormat="1" applyFont="1" applyFill="1" applyBorder="1" applyAlignment="1" applyProtection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63" xfId="0" applyFont="1" applyFill="1" applyBorder="1" applyAlignment="1">
      <alignment horizontal="center" vertical="center" wrapText="1"/>
    </xf>
    <xf numFmtId="0" fontId="7" fillId="3" borderId="64" xfId="0" applyFont="1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7" fillId="3" borderId="35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/>
    </xf>
    <xf numFmtId="0" fontId="0" fillId="9" borderId="0" xfId="0" applyFill="1" applyAlignment="1">
      <alignment horizontal="center" vertical="center"/>
    </xf>
    <xf numFmtId="0" fontId="15" fillId="10" borderId="0" xfId="2" applyFont="1" applyFill="1" applyBorder="1" applyAlignment="1">
      <alignment horizontal="center" vertical="center"/>
    </xf>
    <xf numFmtId="0" fontId="15" fillId="10" borderId="10" xfId="2" applyFont="1" applyFill="1" applyBorder="1" applyAlignment="1">
      <alignment horizontal="center" vertical="center"/>
    </xf>
    <xf numFmtId="0" fontId="19" fillId="8" borderId="35" xfId="2" applyFill="1" applyBorder="1" applyAlignment="1">
      <alignment horizontal="center" vertical="center"/>
    </xf>
    <xf numFmtId="0" fontId="19" fillId="8" borderId="36" xfId="2" applyFill="1" applyBorder="1" applyAlignment="1">
      <alignment horizontal="center" vertical="center"/>
    </xf>
    <xf numFmtId="0" fontId="19" fillId="8" borderId="10" xfId="2" applyFill="1" applyBorder="1" applyAlignment="1">
      <alignment horizontal="center" vertical="center"/>
    </xf>
    <xf numFmtId="0" fontId="19" fillId="8" borderId="12" xfId="2" applyFill="1" applyBorder="1" applyAlignment="1">
      <alignment horizontal="center" vertical="center"/>
    </xf>
    <xf numFmtId="0" fontId="15" fillId="10" borderId="12" xfId="2" applyFont="1" applyFill="1" applyBorder="1" applyAlignment="1">
      <alignment horizontal="center" vertical="center"/>
    </xf>
    <xf numFmtId="0" fontId="24" fillId="9" borderId="36" xfId="4" applyFont="1" applyFill="1" applyBorder="1"/>
    <xf numFmtId="0" fontId="24" fillId="9" borderId="37" xfId="4" applyFont="1" applyFill="1" applyBorder="1"/>
    <xf numFmtId="0" fontId="24" fillId="9" borderId="11" xfId="4" applyFont="1" applyFill="1" applyBorder="1"/>
    <xf numFmtId="0" fontId="26" fillId="9" borderId="0" xfId="4" applyFont="1" applyFill="1" applyBorder="1"/>
    <xf numFmtId="0" fontId="26" fillId="9" borderId="10" xfId="4" applyFont="1" applyFill="1" applyBorder="1"/>
    <xf numFmtId="0" fontId="24" fillId="9" borderId="10" xfId="4" applyFont="1" applyFill="1" applyBorder="1"/>
    <xf numFmtId="0" fontId="24" fillId="9" borderId="35" xfId="4" applyFont="1" applyFill="1" applyBorder="1"/>
    <xf numFmtId="0" fontId="14" fillId="14" borderId="36" xfId="3" applyNumberFormat="1" applyFill="1" applyBorder="1" applyAlignment="1">
      <alignment horizontal="center" vertical="center"/>
    </xf>
    <xf numFmtId="166" fontId="16" fillId="15" borderId="14" xfId="2" applyNumberFormat="1" applyFont="1" applyFill="1" applyBorder="1"/>
    <xf numFmtId="2" fontId="16" fillId="15" borderId="12" xfId="2" applyNumberFormat="1" applyFont="1" applyFill="1" applyBorder="1"/>
    <xf numFmtId="2" fontId="16" fillId="17" borderId="10" xfId="2" applyNumberFormat="1" applyFont="1" applyFill="1" applyBorder="1"/>
    <xf numFmtId="166" fontId="16" fillId="17" borderId="11" xfId="2" applyNumberFormat="1" applyFont="1" applyFill="1" applyBorder="1"/>
    <xf numFmtId="2" fontId="16" fillId="18" borderId="12" xfId="2" applyNumberFormat="1" applyFont="1" applyFill="1" applyBorder="1"/>
    <xf numFmtId="166" fontId="16" fillId="18" borderId="14" xfId="2" applyNumberFormat="1" applyFont="1" applyFill="1" applyBorder="1"/>
    <xf numFmtId="166" fontId="16" fillId="20" borderId="14" xfId="2" applyNumberFormat="1" applyFont="1" applyFill="1" applyBorder="1"/>
    <xf numFmtId="166" fontId="15" fillId="10" borderId="16" xfId="2" applyNumberFormat="1" applyFont="1" applyFill="1" applyBorder="1" applyAlignment="1">
      <alignment horizontal="center" wrapText="1"/>
    </xf>
    <xf numFmtId="166" fontId="14" fillId="14" borderId="36" xfId="3" applyNumberFormat="1" applyFont="1" applyFill="1" applyBorder="1" applyAlignment="1">
      <alignment horizontal="right"/>
    </xf>
    <xf numFmtId="166" fontId="19" fillId="0" borderId="10" xfId="2" applyNumberFormat="1" applyBorder="1" applyAlignment="1">
      <alignment horizontal="right"/>
    </xf>
    <xf numFmtId="166" fontId="14" fillId="14" borderId="53" xfId="3" applyNumberFormat="1" applyFont="1" applyFill="1" applyBorder="1" applyAlignment="1">
      <alignment horizontal="right"/>
    </xf>
    <xf numFmtId="166" fontId="19" fillId="9" borderId="53" xfId="2" applyNumberFormat="1" applyFill="1" applyBorder="1" applyAlignment="1">
      <alignment horizontal="right"/>
    </xf>
    <xf numFmtId="166" fontId="19" fillId="0" borderId="53" xfId="2" applyNumberFormat="1" applyBorder="1" applyAlignment="1">
      <alignment horizontal="right"/>
    </xf>
    <xf numFmtId="166" fontId="15" fillId="18" borderId="15" xfId="2" applyNumberFormat="1" applyFont="1" applyFill="1" applyBorder="1" applyAlignment="1">
      <alignment horizontal="center" wrapText="1"/>
    </xf>
    <xf numFmtId="0" fontId="15" fillId="20" borderId="15" xfId="2" applyFont="1" applyFill="1" applyBorder="1" applyAlignment="1">
      <alignment horizontal="center" vertical="center" wrapText="1"/>
    </xf>
    <xf numFmtId="166" fontId="15" fillId="17" borderId="15" xfId="2" applyNumberFormat="1" applyFont="1" applyFill="1" applyBorder="1" applyAlignment="1">
      <alignment horizontal="center" wrapText="1"/>
    </xf>
    <xf numFmtId="0" fontId="15" fillId="10" borderId="37" xfId="2" applyFont="1" applyFill="1" applyBorder="1" applyAlignment="1">
      <alignment horizontal="center" vertical="center"/>
    </xf>
    <xf numFmtId="0" fontId="15" fillId="10" borderId="44" xfId="2" applyFont="1" applyFill="1" applyBorder="1" applyAlignment="1">
      <alignment horizontal="center" vertical="center"/>
    </xf>
    <xf numFmtId="0" fontId="15" fillId="16" borderId="44" xfId="2" applyFont="1" applyFill="1" applyBorder="1" applyAlignment="1">
      <alignment horizontal="center" vertical="center"/>
    </xf>
    <xf numFmtId="166" fontId="15" fillId="10" borderId="35" xfId="2" applyNumberFormat="1" applyFont="1" applyFill="1" applyBorder="1" applyAlignment="1">
      <alignment horizontal="center" vertical="center" wrapText="1"/>
    </xf>
    <xf numFmtId="166" fontId="19" fillId="8" borderId="37" xfId="2" applyNumberFormat="1" applyFill="1" applyBorder="1" applyAlignment="1">
      <alignment horizontal="center" vertical="center"/>
    </xf>
    <xf numFmtId="166" fontId="19" fillId="8" borderId="11" xfId="2" applyNumberFormat="1" applyFill="1" applyBorder="1" applyAlignment="1">
      <alignment horizontal="center" vertical="center"/>
    </xf>
    <xf numFmtId="166" fontId="19" fillId="8" borderId="14" xfId="2" applyNumberFormat="1" applyFill="1" applyBorder="1" applyAlignment="1">
      <alignment horizontal="center" vertical="center"/>
    </xf>
    <xf numFmtId="166" fontId="14" fillId="14" borderId="80" xfId="3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right" vertical="center"/>
    </xf>
    <xf numFmtId="0" fontId="40" fillId="12" borderId="0" xfId="2" applyFont="1" applyFill="1" applyBorder="1" applyAlignment="1">
      <alignment horizontal="left"/>
    </xf>
    <xf numFmtId="0" fontId="7" fillId="0" borderId="0" xfId="0" applyNumberFormat="1" applyFont="1" applyFill="1" applyBorder="1" applyAlignment="1" applyProtection="1">
      <alignment horizontal="center"/>
    </xf>
    <xf numFmtId="0" fontId="0" fillId="21" borderId="0" xfId="0" applyNumberFormat="1" applyFill="1" applyAlignment="1" applyProtection="1">
      <alignment horizontal="center"/>
    </xf>
    <xf numFmtId="0" fontId="0" fillId="21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22" borderId="27" xfId="0" applyFill="1" applyBorder="1" applyAlignment="1">
      <alignment horizontal="right"/>
    </xf>
    <xf numFmtId="0" fontId="0" fillId="22" borderId="38" xfId="0" applyFill="1" applyBorder="1" applyAlignment="1"/>
    <xf numFmtId="0" fontId="45" fillId="0" borderId="0" xfId="0" applyFont="1" applyAlignment="1"/>
    <xf numFmtId="0" fontId="8" fillId="0" borderId="0" xfId="0" applyFont="1" applyBorder="1" applyAlignment="1" applyProtection="1">
      <alignment vertical="center"/>
      <protection locked="0"/>
    </xf>
    <xf numFmtId="0" fontId="46" fillId="0" borderId="0" xfId="0" applyFont="1"/>
    <xf numFmtId="0" fontId="0" fillId="22" borderId="21" xfId="0" applyFill="1" applyBorder="1" applyAlignment="1">
      <alignment vertical="center"/>
    </xf>
    <xf numFmtId="0" fontId="49" fillId="22" borderId="22" xfId="0" applyFont="1" applyFill="1" applyBorder="1" applyAlignment="1">
      <alignment vertical="center"/>
    </xf>
    <xf numFmtId="0" fontId="49" fillId="22" borderId="22" xfId="0" applyFont="1" applyFill="1" applyBorder="1" applyAlignment="1">
      <alignment horizontal="right" vertical="center"/>
    </xf>
    <xf numFmtId="0" fontId="49" fillId="22" borderId="79" xfId="0" applyFont="1" applyFill="1" applyBorder="1" applyAlignment="1">
      <alignment vertical="center"/>
    </xf>
    <xf numFmtId="0" fontId="49" fillId="22" borderId="79" xfId="0" applyFont="1" applyFill="1" applyBorder="1" applyAlignment="1">
      <alignment horizontal="right" vertical="center"/>
    </xf>
    <xf numFmtId="0" fontId="0" fillId="0" borderId="0" xfId="0" applyNumberFormat="1" applyFill="1" applyBorder="1" applyAlignment="1" applyProtection="1">
      <alignment horizontal="center"/>
    </xf>
    <xf numFmtId="0" fontId="7" fillId="0" borderId="52" xfId="0" applyNumberFormat="1" applyFont="1" applyFill="1" applyBorder="1" applyAlignment="1" applyProtection="1">
      <alignment horizontal="center"/>
    </xf>
    <xf numFmtId="0" fontId="0" fillId="0" borderId="35" xfId="0" applyBorder="1"/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4" borderId="0" xfId="0" applyFill="1" applyBorder="1"/>
    <xf numFmtId="0" fontId="8" fillId="24" borderId="0" xfId="0" applyFont="1" applyFill="1" applyBorder="1" applyAlignment="1" applyProtection="1">
      <alignment horizontal="left" vertical="center"/>
    </xf>
    <xf numFmtId="0" fontId="8" fillId="24" borderId="0" xfId="0" applyFont="1" applyFill="1" applyBorder="1" applyAlignment="1" applyProtection="1">
      <alignment horizontal="center" vertical="center"/>
    </xf>
    <xf numFmtId="0" fontId="0" fillId="22" borderId="22" xfId="0" applyFill="1" applyBorder="1" applyAlignment="1">
      <alignment vertical="center"/>
    </xf>
    <xf numFmtId="0" fontId="0" fillId="22" borderId="78" xfId="0" applyFill="1" applyBorder="1" applyAlignment="1">
      <alignment vertical="center"/>
    </xf>
    <xf numFmtId="0" fontId="0" fillId="22" borderId="79" xfId="0" applyFill="1" applyBorder="1" applyAlignment="1">
      <alignment vertical="center"/>
    </xf>
    <xf numFmtId="0" fontId="56" fillId="0" borderId="0" xfId="0" applyFont="1"/>
    <xf numFmtId="0" fontId="44" fillId="22" borderId="10" xfId="0" applyFont="1" applyFill="1" applyBorder="1"/>
    <xf numFmtId="0" fontId="0" fillId="22" borderId="0" xfId="0" applyFill="1" applyBorder="1"/>
    <xf numFmtId="0" fontId="0" fillId="22" borderId="11" xfId="0" applyFill="1" applyBorder="1"/>
    <xf numFmtId="0" fontId="0" fillId="22" borderId="10" xfId="0" applyFill="1" applyBorder="1"/>
    <xf numFmtId="0" fontId="44" fillId="0" borderId="16" xfId="0" applyFont="1" applyBorder="1" applyAlignment="1">
      <alignment horizontal="center" vertical="center" wrapText="1"/>
    </xf>
    <xf numFmtId="0" fontId="44" fillId="19" borderId="15" xfId="0" applyFont="1" applyFill="1" applyBorder="1" applyAlignment="1">
      <alignment horizontal="center" vertical="center" wrapText="1"/>
    </xf>
    <xf numFmtId="0" fontId="44" fillId="26" borderId="15" xfId="0" applyFont="1" applyFill="1" applyBorder="1" applyAlignment="1">
      <alignment horizontal="center" vertical="center" wrapText="1"/>
    </xf>
    <xf numFmtId="0" fontId="44" fillId="26" borderId="35" xfId="0" applyFont="1" applyFill="1" applyBorder="1" applyAlignment="1">
      <alignment horizontal="center" vertical="center" wrapText="1"/>
    </xf>
    <xf numFmtId="0" fontId="44" fillId="26" borderId="37" xfId="0" applyFont="1" applyFill="1" applyBorder="1" applyAlignment="1">
      <alignment horizontal="center" vertical="center" wrapText="1"/>
    </xf>
    <xf numFmtId="0" fontId="0" fillId="27" borderId="0" xfId="0" applyFill="1" applyAlignment="1">
      <alignment horizontal="center"/>
    </xf>
    <xf numFmtId="0" fontId="0" fillId="27" borderId="0" xfId="0" applyFill="1"/>
    <xf numFmtId="2" fontId="0" fillId="0" borderId="0" xfId="0" applyNumberFormat="1" applyFill="1"/>
    <xf numFmtId="0" fontId="0" fillId="0" borderId="17" xfId="0" applyBorder="1" applyAlignment="1">
      <alignment horizontal="right"/>
    </xf>
    <xf numFmtId="2" fontId="0" fillId="0" borderId="35" xfId="0" applyNumberFormat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2" fontId="0" fillId="0" borderId="37" xfId="0" applyNumberFormat="1" applyBorder="1" applyAlignment="1">
      <alignment horizontal="center"/>
    </xf>
    <xf numFmtId="2" fontId="0" fillId="0" borderId="36" xfId="0" applyNumberFormat="1" applyBorder="1"/>
    <xf numFmtId="2" fontId="0" fillId="0" borderId="35" xfId="0" applyNumberFormat="1" applyBorder="1"/>
    <xf numFmtId="2" fontId="0" fillId="0" borderId="37" xfId="0" applyNumberFormat="1" applyBorder="1"/>
    <xf numFmtId="2" fontId="0" fillId="0" borderId="12" xfId="0" applyNumberFormat="1" applyBorder="1" applyAlignment="1">
      <alignment horizontal="center"/>
    </xf>
    <xf numFmtId="0" fontId="44" fillId="27" borderId="0" xfId="0" applyFont="1" applyFill="1" applyBorder="1" applyAlignment="1">
      <alignment horizontal="center"/>
    </xf>
    <xf numFmtId="1" fontId="44" fillId="27" borderId="0" xfId="0" applyNumberFormat="1" applyFont="1" applyFill="1" applyBorder="1" applyAlignment="1">
      <alignment horizontal="center"/>
    </xf>
    <xf numFmtId="0" fontId="44" fillId="27" borderId="0" xfId="0" applyFont="1" applyFill="1" applyAlignment="1">
      <alignment horizontal="center"/>
    </xf>
    <xf numFmtId="0" fontId="44" fillId="27" borderId="0" xfId="0" applyFont="1" applyFill="1"/>
    <xf numFmtId="0" fontId="14" fillId="29" borderId="35" xfId="3" applyFill="1" applyBorder="1"/>
    <xf numFmtId="0" fontId="14" fillId="29" borderId="36" xfId="3" applyFill="1" applyBorder="1"/>
    <xf numFmtId="0" fontId="14" fillId="29" borderId="36" xfId="3" applyFill="1" applyBorder="1" applyAlignment="1">
      <alignment horizontal="center"/>
    </xf>
    <xf numFmtId="0" fontId="14" fillId="29" borderId="10" xfId="3" applyFill="1" applyBorder="1"/>
    <xf numFmtId="0" fontId="14" fillId="29" borderId="0" xfId="3" applyFill="1" applyBorder="1" applyAlignment="1">
      <alignment horizontal="center"/>
    </xf>
    <xf numFmtId="0" fontId="14" fillId="29" borderId="0" xfId="3" applyFill="1" applyBorder="1"/>
    <xf numFmtId="0" fontId="14" fillId="29" borderId="12" xfId="3" applyFill="1" applyBorder="1"/>
    <xf numFmtId="0" fontId="14" fillId="29" borderId="13" xfId="3" applyFill="1" applyBorder="1"/>
    <xf numFmtId="0" fontId="14" fillId="29" borderId="13" xfId="3" applyFill="1" applyBorder="1" applyAlignment="1">
      <alignment horizontal="center"/>
    </xf>
    <xf numFmtId="2" fontId="0" fillId="27" borderId="0" xfId="0" applyNumberFormat="1" applyFill="1"/>
    <xf numFmtId="0" fontId="0" fillId="0" borderId="10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35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27" borderId="0" xfId="0" applyFill="1" applyAlignment="1" applyProtection="1">
      <alignment horizontal="center"/>
    </xf>
    <xf numFmtId="0" fontId="0" fillId="27" borderId="0" xfId="0" applyFill="1" applyAlignment="1" applyProtection="1">
      <alignment horizontal="left"/>
    </xf>
    <xf numFmtId="0" fontId="0" fillId="27" borderId="0" xfId="0" applyFill="1" applyAlignment="1">
      <alignment horizontal="left"/>
    </xf>
    <xf numFmtId="0" fontId="0" fillId="0" borderId="35" xfId="0" applyNumberFormat="1" applyFill="1" applyBorder="1" applyAlignment="1" applyProtection="1">
      <alignment horizontal="center"/>
    </xf>
    <xf numFmtId="0" fontId="0" fillId="0" borderId="10" xfId="0" applyNumberFormat="1" applyFill="1" applyBorder="1" applyAlignment="1" applyProtection="1">
      <alignment horizontal="center"/>
    </xf>
    <xf numFmtId="0" fontId="0" fillId="0" borderId="12" xfId="0" applyNumberFormat="1" applyFill="1" applyBorder="1" applyAlignment="1" applyProtection="1">
      <alignment horizontal="center"/>
    </xf>
    <xf numFmtId="0" fontId="58" fillId="30" borderId="51" xfId="0" applyFont="1" applyFill="1" applyBorder="1" applyAlignment="1">
      <alignment vertical="top" wrapText="1"/>
    </xf>
    <xf numFmtId="0" fontId="0" fillId="9" borderId="51" xfId="0" applyFill="1" applyBorder="1"/>
    <xf numFmtId="0" fontId="0" fillId="0" borderId="52" xfId="0" applyFill="1" applyBorder="1"/>
    <xf numFmtId="0" fontId="0" fillId="0" borderId="80" xfId="0" applyFill="1" applyBorder="1"/>
    <xf numFmtId="0" fontId="58" fillId="30" borderId="53" xfId="0" applyFont="1" applyFill="1" applyBorder="1" applyAlignment="1">
      <alignment vertical="top" wrapText="1"/>
    </xf>
    <xf numFmtId="0" fontId="0" fillId="9" borderId="53" xfId="0" applyFill="1" applyBorder="1"/>
    <xf numFmtId="0" fontId="59" fillId="30" borderId="51" xfId="0" applyFont="1" applyFill="1" applyBorder="1" applyAlignment="1">
      <alignment vertical="top" wrapText="1"/>
    </xf>
    <xf numFmtId="0" fontId="0" fillId="0" borderId="53" xfId="0" applyFill="1" applyBorder="1"/>
    <xf numFmtId="0" fontId="0" fillId="0" borderId="51" xfId="0" applyFill="1" applyBorder="1"/>
    <xf numFmtId="0" fontId="49" fillId="22" borderId="69" xfId="0" applyFont="1" applyFill="1" applyBorder="1" applyAlignment="1">
      <alignment vertical="center"/>
    </xf>
    <xf numFmtId="0" fontId="0" fillId="0" borderId="0" xfId="0" applyFill="1" applyBorder="1"/>
    <xf numFmtId="0" fontId="59" fillId="30" borderId="0" xfId="0" applyFont="1" applyFill="1" applyBorder="1" applyAlignment="1">
      <alignment vertical="top" wrapText="1"/>
    </xf>
    <xf numFmtId="0" fontId="58" fillId="30" borderId="0" xfId="0" applyFont="1" applyFill="1" applyBorder="1" applyAlignment="1">
      <alignment vertical="top" wrapText="1"/>
    </xf>
    <xf numFmtId="0" fontId="0" fillId="0" borderId="44" xfId="0" applyBorder="1"/>
    <xf numFmtId="0" fontId="0" fillId="0" borderId="33" xfId="0" applyBorder="1"/>
    <xf numFmtId="0" fontId="58" fillId="30" borderId="33" xfId="0" applyFont="1" applyFill="1" applyBorder="1" applyAlignment="1">
      <alignment vertical="top" wrapText="1"/>
    </xf>
    <xf numFmtId="0" fontId="58" fillId="30" borderId="34" xfId="0" applyFont="1" applyFill="1" applyBorder="1" applyAlignment="1">
      <alignment vertical="top" wrapText="1"/>
    </xf>
    <xf numFmtId="0" fontId="0" fillId="0" borderId="15" xfId="0" applyFill="1" applyBorder="1"/>
    <xf numFmtId="0" fontId="0" fillId="0" borderId="44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83" xfId="0" applyBorder="1" applyAlignment="1">
      <alignment wrapText="1"/>
    </xf>
    <xf numFmtId="0" fontId="5" fillId="0" borderId="0" xfId="0" applyFont="1" applyBorder="1" applyAlignment="1" applyProtection="1">
      <alignment vertical="center"/>
      <protection locked="0"/>
    </xf>
    <xf numFmtId="0" fontId="0" fillId="0" borderId="0" xfId="0" quotePrefix="1"/>
    <xf numFmtId="0" fontId="0" fillId="0" borderId="1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0" xfId="0" pivotButton="1" applyBorder="1"/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1" fontId="0" fillId="0" borderId="0" xfId="0" applyNumberFormat="1" applyBorder="1"/>
    <xf numFmtId="164" fontId="0" fillId="0" borderId="11" xfId="0" applyNumberFormat="1" applyBorder="1"/>
    <xf numFmtId="1" fontId="0" fillId="0" borderId="13" xfId="0" applyNumberFormat="1" applyBorder="1"/>
    <xf numFmtId="164" fontId="0" fillId="0" borderId="14" xfId="0" applyNumberFormat="1" applyBorder="1"/>
    <xf numFmtId="0" fontId="0" fillId="0" borderId="18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27" borderId="0" xfId="0" applyNumberFormat="1" applyFill="1"/>
    <xf numFmtId="0" fontId="0" fillId="0" borderId="17" xfId="0" applyBorder="1" applyAlignment="1"/>
    <xf numFmtId="0" fontId="0" fillId="0" borderId="35" xfId="0" applyBorder="1" applyAlignment="1">
      <alignment horizontal="center"/>
    </xf>
    <xf numFmtId="0" fontId="0" fillId="0" borderId="16" xfId="0" applyBorder="1" applyAlignment="1"/>
    <xf numFmtId="2" fontId="0" fillId="17" borderId="16" xfId="0" applyNumberFormat="1" applyFill="1" applyBorder="1" applyAlignment="1">
      <alignment horizontal="center"/>
    </xf>
    <xf numFmtId="1" fontId="0" fillId="17" borderId="17" xfId="0" applyNumberFormat="1" applyFill="1" applyBorder="1" applyAlignment="1">
      <alignment horizontal="center"/>
    </xf>
    <xf numFmtId="1" fontId="0" fillId="17" borderId="18" xfId="0" applyNumberFormat="1" applyFill="1" applyBorder="1" applyAlignment="1">
      <alignment horizontal="center"/>
    </xf>
    <xf numFmtId="2" fontId="0" fillId="17" borderId="17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35" xfId="0" applyFill="1" applyBorder="1" applyAlignment="1">
      <alignment horizontal="left"/>
    </xf>
    <xf numFmtId="0" fontId="0" fillId="0" borderId="36" xfId="0" applyFill="1" applyBorder="1" applyAlignment="1">
      <alignment horizontal="center"/>
    </xf>
    <xf numFmtId="0" fontId="0" fillId="0" borderId="36" xfId="0" applyFill="1" applyBorder="1"/>
    <xf numFmtId="0" fontId="0" fillId="0" borderId="37" xfId="0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/>
    <xf numFmtId="0" fontId="0" fillId="0" borderId="14" xfId="0" applyFill="1" applyBorder="1"/>
    <xf numFmtId="0" fontId="0" fillId="0" borderId="36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2" fontId="0" fillId="17" borderId="16" xfId="0" applyNumberFormat="1" applyFill="1" applyBorder="1" applyAlignment="1">
      <alignment horizontal="right"/>
    </xf>
    <xf numFmtId="0" fontId="23" fillId="4" borderId="84" xfId="4" applyFont="1" applyFill="1" applyBorder="1" applyAlignment="1">
      <alignment horizontal="center" vertical="center"/>
    </xf>
    <xf numFmtId="0" fontId="23" fillId="4" borderId="85" xfId="4" applyFont="1" applyFill="1" applyBorder="1" applyAlignment="1">
      <alignment horizontal="center" vertical="center" wrapText="1"/>
    </xf>
    <xf numFmtId="0" fontId="23" fillId="4" borderId="86" xfId="4" applyFont="1" applyFill="1" applyBorder="1" applyAlignment="1">
      <alignment horizontal="center" vertical="center" wrapText="1"/>
    </xf>
    <xf numFmtId="0" fontId="23" fillId="0" borderId="87" xfId="4" applyFont="1" applyFill="1" applyBorder="1" applyAlignment="1">
      <alignment horizontal="right" wrapText="1"/>
    </xf>
    <xf numFmtId="0" fontId="18" fillId="0" borderId="88" xfId="4" applyFont="1" applyFill="1" applyBorder="1" applyAlignment="1">
      <alignment horizontal="right" wrapText="1"/>
    </xf>
    <xf numFmtId="0" fontId="23" fillId="0" borderId="89" xfId="4" applyFont="1" applyFill="1" applyBorder="1" applyAlignment="1">
      <alignment horizontal="right" wrapText="1"/>
    </xf>
    <xf numFmtId="0" fontId="27" fillId="0" borderId="10" xfId="4" applyFont="1" applyBorder="1"/>
    <xf numFmtId="0" fontId="27" fillId="0" borderId="0" xfId="4" applyFont="1" applyBorder="1"/>
    <xf numFmtId="0" fontId="27" fillId="0" borderId="11" xfId="4" applyFont="1" applyBorder="1"/>
    <xf numFmtId="0" fontId="23" fillId="0" borderId="90" xfId="4" applyFont="1" applyBorder="1"/>
    <xf numFmtId="1" fontId="23" fillId="0" borderId="91" xfId="4" applyNumberFormat="1" applyFont="1" applyBorder="1"/>
    <xf numFmtId="0" fontId="18" fillId="0" borderId="24" xfId="4" applyFont="1" applyFill="1" applyBorder="1" applyAlignment="1">
      <alignment horizontal="right" wrapText="1"/>
    </xf>
    <xf numFmtId="0" fontId="18" fillId="0" borderId="92" xfId="4" applyFont="1" applyFill="1" applyBorder="1" applyAlignment="1">
      <alignment horizontal="right" wrapText="1"/>
    </xf>
    <xf numFmtId="0" fontId="23" fillId="9" borderId="36" xfId="4" applyFont="1" applyFill="1" applyBorder="1"/>
    <xf numFmtId="165" fontId="28" fillId="6" borderId="2" xfId="4" applyNumberFormat="1" applyFont="1" applyFill="1" applyBorder="1"/>
    <xf numFmtId="0" fontId="0" fillId="9" borderId="0" xfId="0" applyFont="1" applyFill="1" applyAlignment="1">
      <alignment horizontal="center"/>
    </xf>
    <xf numFmtId="0" fontId="62" fillId="29" borderId="0" xfId="3" applyFont="1" applyFill="1" applyBorder="1"/>
    <xf numFmtId="2" fontId="0" fillId="17" borderId="34" xfId="0" applyNumberFormat="1" applyFill="1" applyBorder="1"/>
    <xf numFmtId="2" fontId="0" fillId="31" borderId="37" xfId="0" applyNumberFormat="1" applyFill="1" applyBorder="1"/>
    <xf numFmtId="2" fontId="0" fillId="0" borderId="12" xfId="0" applyNumberFormat="1" applyBorder="1"/>
    <xf numFmtId="2" fontId="0" fillId="31" borderId="14" xfId="0" applyNumberFormat="1" applyFill="1" applyBorder="1"/>
    <xf numFmtId="0" fontId="0" fillId="0" borderId="33" xfId="0" applyFill="1" applyBorder="1"/>
    <xf numFmtId="0" fontId="0" fillId="31" borderId="10" xfId="0" applyFill="1" applyBorder="1" applyAlignment="1">
      <alignment horizontal="left"/>
    </xf>
    <xf numFmtId="0" fontId="0" fillId="0" borderId="11" xfId="0" applyFill="1" applyBorder="1"/>
    <xf numFmtId="0" fontId="44" fillId="0" borderId="13" xfId="0" applyFont="1" applyFill="1" applyBorder="1" applyAlignment="1">
      <alignment horizontal="center"/>
    </xf>
    <xf numFmtId="0" fontId="44" fillId="27" borderId="0" xfId="0" applyFont="1" applyFill="1" applyBorder="1" applyAlignment="1">
      <alignment horizontal="left"/>
    </xf>
    <xf numFmtId="0" fontId="14" fillId="29" borderId="37" xfId="3" applyFill="1" applyBorder="1"/>
    <xf numFmtId="0" fontId="14" fillId="29" borderId="11" xfId="3" applyFill="1" applyBorder="1"/>
    <xf numFmtId="0" fontId="14" fillId="29" borderId="14" xfId="3" applyFill="1" applyBorder="1"/>
    <xf numFmtId="0" fontId="0" fillId="0" borderId="12" xfId="0" applyFill="1" applyBorder="1"/>
    <xf numFmtId="0" fontId="0" fillId="17" borderId="76" xfId="0" applyFill="1" applyBorder="1"/>
    <xf numFmtId="0" fontId="0" fillId="17" borderId="69" xfId="0" applyFill="1" applyBorder="1"/>
    <xf numFmtId="0" fontId="0" fillId="17" borderId="4" xfId="0" applyFill="1" applyBorder="1"/>
    <xf numFmtId="0" fontId="0" fillId="0" borderId="82" xfId="0" applyNumberFormat="1" applyFill="1" applyBorder="1"/>
    <xf numFmtId="0" fontId="0" fillId="0" borderId="12" xfId="0" applyNumberFormat="1" applyFill="1" applyBorder="1"/>
    <xf numFmtId="0" fontId="0" fillId="0" borderId="13" xfId="0" applyNumberFormat="1" applyFill="1" applyBorder="1"/>
    <xf numFmtId="0" fontId="1" fillId="2" borderId="9" xfId="0" applyFont="1" applyFill="1" applyBorder="1" applyAlignment="1" applyProtection="1">
      <alignment horizontal="center" vertical="center"/>
    </xf>
    <xf numFmtId="0" fontId="39" fillId="0" borderId="2" xfId="0" applyFont="1" applyBorder="1" applyAlignment="1" applyProtection="1">
      <alignment vertical="center"/>
      <protection locked="0"/>
    </xf>
    <xf numFmtId="0" fontId="0" fillId="0" borderId="0" xfId="0" applyAlignment="1">
      <alignment horizontal="left" wrapText="1"/>
    </xf>
    <xf numFmtId="0" fontId="39" fillId="0" borderId="2" xfId="0" applyFont="1" applyBorder="1" applyAlignment="1" applyProtection="1">
      <alignment horizontal="center" vertical="center"/>
      <protection locked="0"/>
    </xf>
    <xf numFmtId="0" fontId="39" fillId="2" borderId="29" xfId="0" applyFont="1" applyFill="1" applyBorder="1" applyAlignment="1" applyProtection="1">
      <alignment horizontal="center" vertical="center"/>
    </xf>
    <xf numFmtId="0" fontId="39" fillId="2" borderId="2" xfId="0" applyFont="1" applyFill="1" applyBorder="1" applyAlignment="1" applyProtection="1">
      <alignment horizontal="center" vertical="center"/>
    </xf>
    <xf numFmtId="0" fontId="39" fillId="2" borderId="5" xfId="0" applyFont="1" applyFill="1" applyBorder="1" applyAlignment="1" applyProtection="1">
      <alignment horizontal="center" vertical="center"/>
    </xf>
    <xf numFmtId="0" fontId="39" fillId="2" borderId="50" xfId="0" applyFont="1" applyFill="1" applyBorder="1" applyAlignment="1" applyProtection="1">
      <alignment horizontal="center" vertical="center"/>
    </xf>
    <xf numFmtId="164" fontId="39" fillId="0" borderId="2" xfId="0" applyNumberFormat="1" applyFont="1" applyBorder="1" applyAlignment="1" applyProtection="1">
      <alignment horizontal="center" vertical="center"/>
      <protection locked="0"/>
    </xf>
    <xf numFmtId="49" fontId="39" fillId="0" borderId="5" xfId="0" applyNumberFormat="1" applyFont="1" applyBorder="1" applyAlignment="1" applyProtection="1">
      <alignment horizontal="center" vertical="center"/>
      <protection locked="0"/>
    </xf>
    <xf numFmtId="164" fontId="39" fillId="0" borderId="25" xfId="0" applyNumberFormat="1" applyFont="1" applyBorder="1" applyAlignment="1" applyProtection="1">
      <alignment horizontal="center" vertical="center"/>
      <protection locked="0"/>
    </xf>
    <xf numFmtId="49" fontId="39" fillId="0" borderId="3" xfId="0" applyNumberFormat="1" applyFont="1" applyBorder="1" applyAlignment="1" applyProtection="1">
      <alignment horizontal="center" vertical="center"/>
      <protection locked="0"/>
    </xf>
    <xf numFmtId="0" fontId="39" fillId="0" borderId="25" xfId="0" applyFont="1" applyBorder="1" applyAlignment="1" applyProtection="1">
      <alignment horizontal="center" vertical="center"/>
      <protection locked="0"/>
    </xf>
    <xf numFmtId="0" fontId="39" fillId="0" borderId="5" xfId="0" applyFont="1" applyBorder="1" applyAlignment="1" applyProtection="1">
      <alignment vertical="center"/>
      <protection locked="0"/>
    </xf>
    <xf numFmtId="0" fontId="46" fillId="0" borderId="0" xfId="0" applyFont="1" applyAlignment="1">
      <alignment horizontal="right"/>
    </xf>
    <xf numFmtId="0" fontId="49" fillId="22" borderId="22" xfId="0" applyFont="1" applyFill="1" applyBorder="1" applyAlignment="1">
      <alignment horizontal="right" vertical="center"/>
    </xf>
    <xf numFmtId="0" fontId="0" fillId="28" borderId="0" xfId="0" applyFill="1" applyBorder="1" applyAlignment="1" applyProtection="1">
      <alignment horizontal="center"/>
    </xf>
    <xf numFmtId="0" fontId="65" fillId="27" borderId="0" xfId="0" applyFont="1" applyFill="1" applyAlignment="1">
      <alignment horizontal="left" vertical="center"/>
    </xf>
    <xf numFmtId="2" fontId="66" fillId="33" borderId="12" xfId="0" applyNumberFormat="1" applyFont="1" applyFill="1" applyBorder="1" applyAlignment="1">
      <alignment horizontal="left"/>
    </xf>
    <xf numFmtId="0" fontId="49" fillId="0" borderId="27" xfId="0" applyFont="1" applyBorder="1" applyAlignment="1">
      <alignment horizontal="center" vertical="center" wrapText="1"/>
    </xf>
    <xf numFmtId="0" fontId="49" fillId="27" borderId="27" xfId="0" applyFont="1" applyFill="1" applyBorder="1" applyAlignment="1">
      <alignment horizontal="center"/>
    </xf>
    <xf numFmtId="2" fontId="49" fillId="0" borderId="27" xfId="0" applyNumberFormat="1" applyFont="1" applyBorder="1" applyAlignment="1">
      <alignment horizontal="center" vertical="center" wrapText="1"/>
    </xf>
    <xf numFmtId="0" fontId="36" fillId="34" borderId="33" xfId="2" applyFont="1" applyFill="1" applyBorder="1"/>
    <xf numFmtId="0" fontId="36" fillId="34" borderId="34" xfId="2" applyFont="1" applyFill="1" applyBorder="1"/>
    <xf numFmtId="0" fontId="36" fillId="34" borderId="0" xfId="2" applyFont="1" applyFill="1"/>
    <xf numFmtId="0" fontId="67" fillId="13" borderId="15" xfId="0" applyFont="1" applyFill="1" applyBorder="1" applyAlignment="1" applyProtection="1">
      <alignment horizontal="center"/>
    </xf>
    <xf numFmtId="0" fontId="0" fillId="16" borderId="53" xfId="0" applyFill="1" applyBorder="1" applyAlignment="1">
      <alignment horizontal="center"/>
    </xf>
    <xf numFmtId="0" fontId="0" fillId="16" borderId="31" xfId="0" applyFill="1" applyBorder="1" applyAlignment="1">
      <alignment horizontal="center"/>
    </xf>
    <xf numFmtId="0" fontId="0" fillId="16" borderId="51" xfId="0" applyFill="1" applyBorder="1" applyAlignment="1">
      <alignment horizontal="center"/>
    </xf>
    <xf numFmtId="0" fontId="0" fillId="16" borderId="53" xfId="0" applyFill="1" applyBorder="1" applyAlignment="1">
      <alignment horizontal="center" vertical="center"/>
    </xf>
    <xf numFmtId="0" fontId="0" fillId="16" borderId="20" xfId="0" applyFill="1" applyBorder="1" applyAlignment="1">
      <alignment horizontal="center" vertical="center"/>
    </xf>
    <xf numFmtId="0" fontId="0" fillId="16" borderId="20" xfId="0" applyFill="1" applyBorder="1" applyAlignment="1">
      <alignment horizontal="center"/>
    </xf>
    <xf numFmtId="2" fontId="21" fillId="0" borderId="11" xfId="2" applyNumberFormat="1" applyFont="1" applyBorder="1"/>
    <xf numFmtId="2" fontId="21" fillId="0" borderId="14" xfId="2" applyNumberFormat="1" applyFont="1" applyBorder="1"/>
    <xf numFmtId="2" fontId="16" fillId="0" borderId="0" xfId="2" applyNumberFormat="1" applyFont="1"/>
    <xf numFmtId="2" fontId="16" fillId="6" borderId="15" xfId="2" applyNumberFormat="1" applyFont="1" applyFill="1" applyBorder="1"/>
    <xf numFmtId="0" fontId="0" fillId="21" borderId="0" xfId="0" applyFont="1" applyFill="1"/>
    <xf numFmtId="0" fontId="0" fillId="0" borderId="47" xfId="0" applyFont="1" applyBorder="1" applyAlignment="1">
      <alignment horizontal="center" vertical="center"/>
    </xf>
    <xf numFmtId="0" fontId="0" fillId="0" borderId="36" xfId="0" pivotButton="1" applyBorder="1" applyAlignment="1">
      <alignment horizontal="center" vertical="center"/>
    </xf>
    <xf numFmtId="0" fontId="0" fillId="0" borderId="76" xfId="0" applyFill="1" applyBorder="1" applyAlignment="1">
      <alignment vertical="center"/>
    </xf>
    <xf numFmtId="0" fontId="0" fillId="0" borderId="75" xfId="0" applyFont="1" applyFill="1" applyBorder="1" applyAlignment="1">
      <alignment vertical="center"/>
    </xf>
    <xf numFmtId="0" fontId="0" fillId="0" borderId="38" xfId="0" applyFont="1" applyBorder="1" applyAlignment="1">
      <alignment horizontal="center" vertical="center"/>
    </xf>
    <xf numFmtId="0" fontId="0" fillId="0" borderId="0" xfId="0" applyFont="1" applyFill="1" applyBorder="1"/>
    <xf numFmtId="0" fontId="0" fillId="0" borderId="11" xfId="0" applyFont="1" applyFill="1" applyBorder="1"/>
    <xf numFmtId="0" fontId="0" fillId="0" borderId="13" xfId="0" applyFont="1" applyFill="1" applyBorder="1"/>
    <xf numFmtId="0" fontId="0" fillId="0" borderId="14" xfId="0" applyFont="1" applyFill="1" applyBorder="1"/>
    <xf numFmtId="0" fontId="0" fillId="0" borderId="27" xfId="0" applyFont="1" applyFill="1" applyBorder="1"/>
    <xf numFmtId="0" fontId="0" fillId="0" borderId="39" xfId="0" applyFont="1" applyFill="1" applyBorder="1"/>
    <xf numFmtId="0" fontId="39" fillId="2" borderId="61" xfId="0" applyFont="1" applyFill="1" applyBorder="1" applyAlignment="1" applyProtection="1">
      <alignment horizontal="center" vertical="center"/>
    </xf>
    <xf numFmtId="0" fontId="39" fillId="2" borderId="8" xfId="0" applyFont="1" applyFill="1" applyBorder="1" applyAlignment="1" applyProtection="1">
      <alignment horizontal="center" vertical="center"/>
    </xf>
    <xf numFmtId="0" fontId="39" fillId="2" borderId="62" xfId="0" applyFont="1" applyFill="1" applyBorder="1" applyAlignment="1" applyProtection="1">
      <alignment horizontal="center" vertical="center"/>
    </xf>
    <xf numFmtId="0" fontId="39" fillId="2" borderId="7" xfId="0" applyFont="1" applyFill="1" applyBorder="1" applyAlignment="1" applyProtection="1">
      <alignment horizontal="center" vertical="center"/>
    </xf>
    <xf numFmtId="0" fontId="0" fillId="0" borderId="21" xfId="0" applyFill="1" applyBorder="1" applyAlignment="1">
      <alignment horizontal="center"/>
    </xf>
    <xf numFmtId="0" fontId="0" fillId="0" borderId="22" xfId="0" applyFont="1" applyFill="1" applyBorder="1"/>
    <xf numFmtId="0" fontId="0" fillId="0" borderId="23" xfId="0" applyFont="1" applyFill="1" applyBorder="1"/>
    <xf numFmtId="0" fontId="0" fillId="0" borderId="12" xfId="0" applyFont="1" applyFill="1" applyBorder="1" applyAlignment="1">
      <alignment horizontal="center" vertical="center"/>
    </xf>
    <xf numFmtId="0" fontId="0" fillId="0" borderId="44" xfId="0" applyFont="1" applyFill="1" applyBorder="1"/>
    <xf numFmtId="0" fontId="0" fillId="0" borderId="34" xfId="0" applyFont="1" applyFill="1" applyBorder="1"/>
    <xf numFmtId="0" fontId="49" fillId="22" borderId="22" xfId="0" applyFont="1" applyFill="1" applyBorder="1" applyAlignment="1">
      <alignment horizontal="right" vertical="center"/>
    </xf>
    <xf numFmtId="0" fontId="46" fillId="22" borderId="23" xfId="0" applyFont="1" applyFill="1" applyBorder="1" applyAlignment="1">
      <alignment horizontal="center" vertical="center"/>
    </xf>
    <xf numFmtId="0" fontId="71" fillId="2" borderId="29" xfId="0" applyFont="1" applyFill="1" applyBorder="1" applyAlignment="1" applyProtection="1">
      <alignment vertical="center" wrapText="1"/>
    </xf>
    <xf numFmtId="0" fontId="71" fillId="0" borderId="2" xfId="0" applyFont="1" applyBorder="1" applyAlignment="1" applyProtection="1">
      <alignment horizontal="center" vertical="center"/>
      <protection locked="0"/>
    </xf>
    <xf numFmtId="0" fontId="71" fillId="0" borderId="8" xfId="0" applyFont="1" applyBorder="1" applyAlignment="1" applyProtection="1">
      <alignment horizontal="center" vertical="center"/>
      <protection locked="0"/>
    </xf>
    <xf numFmtId="0" fontId="71" fillId="0" borderId="5" xfId="0" applyFont="1" applyBorder="1" applyAlignment="1" applyProtection="1">
      <alignment horizontal="center" vertical="center"/>
      <protection locked="0"/>
    </xf>
    <xf numFmtId="0" fontId="71" fillId="2" borderId="29" xfId="0" applyFont="1" applyFill="1" applyBorder="1" applyAlignment="1" applyProtection="1">
      <alignment horizontal="center" vertical="center"/>
    </xf>
    <xf numFmtId="0" fontId="71" fillId="2" borderId="2" xfId="0" applyFont="1" applyFill="1" applyBorder="1" applyAlignment="1" applyProtection="1">
      <alignment horizontal="center" vertical="center"/>
    </xf>
    <xf numFmtId="0" fontId="71" fillId="2" borderId="8" xfId="0" applyFont="1" applyFill="1" applyBorder="1" applyAlignment="1" applyProtection="1">
      <alignment horizontal="center" vertical="center"/>
    </xf>
    <xf numFmtId="0" fontId="71" fillId="2" borderId="5" xfId="0" applyFont="1" applyFill="1" applyBorder="1" applyAlignment="1" applyProtection="1">
      <alignment horizontal="center" vertical="center"/>
    </xf>
    <xf numFmtId="0" fontId="71" fillId="2" borderId="2" xfId="0" applyFont="1" applyFill="1" applyBorder="1" applyAlignment="1" applyProtection="1">
      <alignment vertical="center" wrapText="1"/>
    </xf>
    <xf numFmtId="0" fontId="49" fillId="4" borderId="0" xfId="0" applyFont="1" applyFill="1" applyAlignment="1">
      <alignment vertical="center"/>
    </xf>
    <xf numFmtId="0" fontId="49" fillId="4" borderId="0" xfId="0" applyFont="1" applyFill="1"/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73" xfId="0" applyFont="1" applyBorder="1" applyAlignment="1" applyProtection="1">
      <alignment horizontal="center" vertical="center"/>
      <protection locked="0"/>
    </xf>
    <xf numFmtId="0" fontId="8" fillId="0" borderId="72" xfId="0" applyFont="1" applyBorder="1" applyAlignment="1" applyProtection="1">
      <alignment horizontal="center" vertical="center"/>
      <protection locked="0"/>
    </xf>
    <xf numFmtId="0" fontId="8" fillId="0" borderId="74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76" xfId="0" applyFont="1" applyBorder="1" applyAlignment="1" applyProtection="1">
      <alignment horizontal="center" vertical="center"/>
      <protection locked="0"/>
    </xf>
    <xf numFmtId="0" fontId="8" fillId="0" borderId="69" xfId="0" applyFont="1" applyBorder="1" applyAlignment="1" applyProtection="1">
      <alignment horizontal="center" vertical="center"/>
      <protection locked="0"/>
    </xf>
    <xf numFmtId="0" fontId="8" fillId="0" borderId="70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48" xfId="0" applyFont="1" applyBorder="1" applyAlignment="1" applyProtection="1">
      <alignment horizontal="center" vertical="center"/>
      <protection locked="0"/>
    </xf>
    <xf numFmtId="0" fontId="8" fillId="0" borderId="80" xfId="0" applyFont="1" applyBorder="1" applyAlignment="1" applyProtection="1">
      <alignment horizontal="center" vertical="center"/>
      <protection locked="0"/>
    </xf>
    <xf numFmtId="0" fontId="8" fillId="0" borderId="67" xfId="0" applyFont="1" applyBorder="1" applyAlignment="1" applyProtection="1">
      <alignment horizontal="center" vertical="center"/>
      <protection locked="0"/>
    </xf>
    <xf numFmtId="0" fontId="8" fillId="0" borderId="56" xfId="0" applyFont="1" applyBorder="1" applyAlignment="1" applyProtection="1">
      <alignment horizontal="center" vertical="center"/>
      <protection locked="0"/>
    </xf>
    <xf numFmtId="0" fontId="0" fillId="0" borderId="58" xfId="0" applyFont="1" applyFill="1" applyBorder="1" applyAlignment="1">
      <alignment horizontal="center"/>
    </xf>
    <xf numFmtId="0" fontId="0" fillId="0" borderId="53" xfId="0" applyFont="1" applyFill="1" applyBorder="1" applyAlignment="1">
      <alignment horizontal="center"/>
    </xf>
    <xf numFmtId="0" fontId="15" fillId="40" borderId="15" xfId="2" applyFont="1" applyFill="1" applyBorder="1" applyAlignment="1">
      <alignment horizontal="center" vertical="center" wrapText="1"/>
    </xf>
    <xf numFmtId="2" fontId="16" fillId="35" borderId="12" xfId="2" applyNumberFormat="1" applyFont="1" applyFill="1" applyBorder="1"/>
    <xf numFmtId="166" fontId="16" fillId="35" borderId="14" xfId="2" applyNumberFormat="1" applyFont="1" applyFill="1" applyBorder="1"/>
    <xf numFmtId="0" fontId="15" fillId="41" borderId="15" xfId="2" applyFont="1" applyFill="1" applyBorder="1" applyAlignment="1">
      <alignment horizontal="center" vertical="center" wrapText="1"/>
    </xf>
    <xf numFmtId="2" fontId="16" fillId="41" borderId="12" xfId="2" applyNumberFormat="1" applyFont="1" applyFill="1" applyBorder="1"/>
    <xf numFmtId="166" fontId="16" fillId="41" borderId="14" xfId="2" applyNumberFormat="1" applyFont="1" applyFill="1" applyBorder="1"/>
    <xf numFmtId="2" fontId="16" fillId="20" borderId="10" xfId="2" applyNumberFormat="1" applyFont="1" applyFill="1" applyBorder="1"/>
    <xf numFmtId="166" fontId="15" fillId="29" borderId="15" xfId="2" applyNumberFormat="1" applyFont="1" applyFill="1" applyBorder="1" applyAlignment="1">
      <alignment horizontal="center" wrapText="1"/>
    </xf>
    <xf numFmtId="2" fontId="16" fillId="29" borderId="12" xfId="2" applyNumberFormat="1" applyFont="1" applyFill="1" applyBorder="1"/>
    <xf numFmtId="166" fontId="16" fillId="29" borderId="14" xfId="2" applyNumberFormat="1" applyFont="1" applyFill="1" applyBorder="1"/>
    <xf numFmtId="166" fontId="14" fillId="14" borderId="43" xfId="3" applyNumberFormat="1" applyFont="1" applyFill="1" applyBorder="1" applyAlignment="1">
      <alignment horizontal="right"/>
    </xf>
    <xf numFmtId="166" fontId="16" fillId="14" borderId="0" xfId="2" applyNumberFormat="1" applyFont="1" applyFill="1"/>
    <xf numFmtId="166" fontId="21" fillId="14" borderId="0" xfId="2" applyNumberFormat="1" applyFont="1" applyFill="1"/>
    <xf numFmtId="0" fontId="16" fillId="14" borderId="0" xfId="2" applyFont="1" applyFill="1"/>
    <xf numFmtId="0" fontId="21" fillId="14" borderId="0" xfId="2" applyFont="1" applyFill="1"/>
    <xf numFmtId="0" fontId="19" fillId="14" borderId="0" xfId="2" applyFill="1"/>
    <xf numFmtId="0" fontId="21" fillId="14" borderId="0" xfId="2" applyFont="1" applyFill="1" applyBorder="1"/>
    <xf numFmtId="0" fontId="55" fillId="0" borderId="2" xfId="0" applyFont="1" applyBorder="1" applyAlignment="1" applyProtection="1">
      <alignment horizontal="center" vertical="center"/>
      <protection locked="0"/>
    </xf>
    <xf numFmtId="0" fontId="55" fillId="0" borderId="25" xfId="0" applyFont="1" applyBorder="1" applyAlignment="1" applyProtection="1">
      <alignment horizontal="center" vertical="center"/>
      <protection locked="0"/>
    </xf>
    <xf numFmtId="0" fontId="71" fillId="0" borderId="49" xfId="0" applyFont="1" applyBorder="1" applyAlignment="1" applyProtection="1">
      <alignment horizontal="center" vertical="center"/>
      <protection locked="0"/>
    </xf>
    <xf numFmtId="0" fontId="71" fillId="0" borderId="25" xfId="0" applyFont="1" applyBorder="1" applyAlignment="1" applyProtection="1">
      <alignment horizontal="center" vertical="center"/>
      <protection locked="0"/>
    </xf>
    <xf numFmtId="0" fontId="71" fillId="0" borderId="62" xfId="0" applyFont="1" applyBorder="1" applyAlignment="1" applyProtection="1">
      <alignment horizontal="center" vertical="center"/>
      <protection locked="0"/>
    </xf>
    <xf numFmtId="0" fontId="71" fillId="0" borderId="3" xfId="0" applyFont="1" applyBorder="1" applyAlignment="1" applyProtection="1">
      <alignment horizontal="center" vertical="center"/>
      <protection locked="0"/>
    </xf>
    <xf numFmtId="0" fontId="76" fillId="25" borderId="16" xfId="0" applyFont="1" applyFill="1" applyBorder="1" applyAlignment="1">
      <alignment horizontal="center" vertical="center"/>
    </xf>
    <xf numFmtId="0" fontId="49" fillId="22" borderId="17" xfId="0" applyFont="1" applyFill="1" applyBorder="1" applyAlignment="1">
      <alignment horizontal="center" vertical="center"/>
    </xf>
    <xf numFmtId="0" fontId="49" fillId="0" borderId="17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49" fillId="22" borderId="27" xfId="0" applyFont="1" applyFill="1" applyBorder="1" applyAlignment="1">
      <alignment horizontal="right" vertical="center"/>
    </xf>
    <xf numFmtId="0" fontId="0" fillId="22" borderId="27" xfId="0" applyFill="1" applyBorder="1" applyAlignment="1">
      <alignment vertical="center"/>
    </xf>
    <xf numFmtId="0" fontId="49" fillId="22" borderId="27" xfId="0" applyFont="1" applyFill="1" applyBorder="1" applyAlignment="1">
      <alignment vertical="center"/>
    </xf>
    <xf numFmtId="0" fontId="0" fillId="22" borderId="38" xfId="0" applyFill="1" applyBorder="1" applyAlignment="1">
      <alignment vertical="center"/>
    </xf>
    <xf numFmtId="0" fontId="49" fillId="22" borderId="76" xfId="0" applyFont="1" applyFill="1" applyBorder="1" applyAlignment="1">
      <alignment vertical="center"/>
    </xf>
    <xf numFmtId="0" fontId="67" fillId="13" borderId="10" xfId="0" applyFont="1" applyFill="1" applyBorder="1" applyAlignment="1" applyProtection="1">
      <alignment horizontal="center"/>
    </xf>
    <xf numFmtId="0" fontId="71" fillId="0" borderId="8" xfId="0" applyFont="1" applyBorder="1" applyAlignment="1" applyProtection="1">
      <alignment horizontal="center" vertical="center"/>
      <protection locked="0"/>
    </xf>
    <xf numFmtId="0" fontId="46" fillId="0" borderId="0" xfId="0" applyFont="1" applyBorder="1" applyAlignment="1"/>
    <xf numFmtId="0" fontId="47" fillId="0" borderId="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46" fillId="0" borderId="81" xfId="0" applyFont="1" applyBorder="1" applyAlignment="1"/>
    <xf numFmtId="0" fontId="47" fillId="0" borderId="81" xfId="0" applyFont="1" applyBorder="1" applyAlignment="1"/>
    <xf numFmtId="0" fontId="0" fillId="0" borderId="81" xfId="0" applyBorder="1" applyAlignment="1"/>
    <xf numFmtId="0" fontId="46" fillId="0" borderId="0" xfId="0" applyFont="1" applyAlignment="1"/>
    <xf numFmtId="0" fontId="47" fillId="0" borderId="0" xfId="0" applyFont="1" applyAlignment="1"/>
    <xf numFmtId="0" fontId="46" fillId="0" borderId="0" xfId="0" applyFont="1" applyBorder="1" applyAlignment="1">
      <alignment horizontal="left"/>
    </xf>
    <xf numFmtId="0" fontId="0" fillId="0" borderId="20" xfId="0" applyFill="1" applyBorder="1" applyAlignment="1" applyProtection="1">
      <alignment horizontal="center" vertical="center"/>
      <protection locked="0"/>
    </xf>
    <xf numFmtId="0" fontId="49" fillId="0" borderId="2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62" xfId="0" applyFill="1" applyBorder="1" applyAlignment="1" applyProtection="1">
      <alignment horizontal="center" vertical="center"/>
      <protection locked="0"/>
    </xf>
    <xf numFmtId="0" fontId="0" fillId="0" borderId="79" xfId="0" applyFill="1" applyBorder="1" applyAlignment="1" applyProtection="1">
      <alignment horizontal="center" vertical="center"/>
      <protection locked="0"/>
    </xf>
    <xf numFmtId="0" fontId="0" fillId="0" borderId="40" xfId="0" applyFill="1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54" fillId="0" borderId="2" xfId="0" applyFont="1" applyBorder="1" applyAlignment="1" applyProtection="1">
      <alignment horizontal="center" vertical="center"/>
      <protection locked="0"/>
    </xf>
    <xf numFmtId="0" fontId="54" fillId="0" borderId="5" xfId="0" applyFont="1" applyBorder="1" applyAlignment="1" applyProtection="1">
      <alignment horizontal="center" vertical="center"/>
      <protection locked="0"/>
    </xf>
    <xf numFmtId="0" fontId="72" fillId="0" borderId="25" xfId="0" applyFont="1" applyBorder="1" applyAlignment="1" applyProtection="1">
      <alignment horizontal="center" vertical="center"/>
      <protection locked="0"/>
    </xf>
    <xf numFmtId="0" fontId="72" fillId="0" borderId="3" xfId="0" applyFont="1" applyBorder="1" applyAlignment="1" applyProtection="1">
      <alignment horizontal="center" vertical="center"/>
      <protection locked="0"/>
    </xf>
    <xf numFmtId="0" fontId="8" fillId="24" borderId="16" xfId="0" applyFont="1" applyFill="1" applyBorder="1" applyAlignment="1" applyProtection="1">
      <alignment vertical="center"/>
    </xf>
    <xf numFmtId="0" fontId="8" fillId="24" borderId="0" xfId="0" applyFont="1" applyFill="1" applyBorder="1" applyAlignment="1" applyProtection="1">
      <alignment vertical="center"/>
    </xf>
    <xf numFmtId="0" fontId="0" fillId="24" borderId="0" xfId="0" applyFill="1" applyBorder="1" applyProtection="1"/>
    <xf numFmtId="0" fontId="71" fillId="22" borderId="29" xfId="0" applyFont="1" applyFill="1" applyBorder="1" applyAlignment="1" applyProtection="1">
      <alignment horizontal="right" vertical="center"/>
    </xf>
    <xf numFmtId="0" fontId="71" fillId="22" borderId="49" xfId="0" applyFont="1" applyFill="1" applyBorder="1" applyAlignment="1" applyProtection="1">
      <alignment horizontal="right" vertical="center"/>
    </xf>
    <xf numFmtId="0" fontId="8" fillId="22" borderId="29" xfId="0" applyFont="1" applyFill="1" applyBorder="1" applyAlignment="1" applyProtection="1">
      <alignment horizontal="right" vertical="center"/>
    </xf>
    <xf numFmtId="0" fontId="8" fillId="22" borderId="12" xfId="0" applyFont="1" applyFill="1" applyBorder="1" applyAlignment="1" applyProtection="1">
      <alignment horizontal="right" vertical="center"/>
    </xf>
    <xf numFmtId="0" fontId="8" fillId="22" borderId="10" xfId="0" applyFont="1" applyFill="1" applyBorder="1" applyAlignment="1" applyProtection="1">
      <alignment horizontal="left" vertical="center"/>
    </xf>
    <xf numFmtId="0" fontId="0" fillId="23" borderId="12" xfId="0" applyFill="1" applyBorder="1" applyProtection="1"/>
    <xf numFmtId="0" fontId="0" fillId="24" borderId="0" xfId="0" applyFill="1" applyBorder="1" applyAlignment="1" applyProtection="1">
      <alignment horizontal="center"/>
    </xf>
    <xf numFmtId="0" fontId="49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Fill="1" applyBorder="1" applyAlignment="1" applyProtection="1">
      <alignment vertical="center"/>
    </xf>
    <xf numFmtId="0" fontId="49" fillId="0" borderId="2" xfId="0" applyFont="1" applyBorder="1" applyAlignment="1" applyProtection="1">
      <alignment horizontal="center" vertical="center"/>
      <protection locked="0"/>
    </xf>
    <xf numFmtId="0" fontId="49" fillId="0" borderId="5" xfId="0" applyFont="1" applyBorder="1" applyAlignment="1" applyProtection="1">
      <alignment horizontal="center" vertical="center"/>
      <protection locked="0"/>
    </xf>
    <xf numFmtId="0" fontId="49" fillId="0" borderId="25" xfId="0" applyFont="1" applyBorder="1" applyAlignment="1" applyProtection="1">
      <alignment horizontal="center" vertical="center"/>
      <protection locked="0"/>
    </xf>
    <xf numFmtId="0" fontId="49" fillId="0" borderId="3" xfId="0" applyFont="1" applyBorder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left" vertical="center" wrapText="1"/>
      <protection locked="0"/>
    </xf>
    <xf numFmtId="0" fontId="77" fillId="0" borderId="0" xfId="0" applyFont="1" applyFill="1" applyAlignment="1" applyProtection="1">
      <protection locked="0"/>
    </xf>
    <xf numFmtId="0" fontId="0" fillId="30" borderId="0" xfId="0" applyFill="1" applyAlignment="1" applyProtection="1">
      <alignment horizont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</xf>
    <xf numFmtId="0" fontId="8" fillId="0" borderId="49" xfId="0" applyFont="1" applyBorder="1" applyAlignment="1" applyProtection="1">
      <alignment vertical="center"/>
      <protection locked="0"/>
    </xf>
    <xf numFmtId="0" fontId="8" fillId="0" borderId="62" xfId="0" applyFont="1" applyBorder="1" applyAlignment="1" applyProtection="1">
      <alignment horizontal="center" vertical="center"/>
      <protection locked="0"/>
    </xf>
    <xf numFmtId="0" fontId="49" fillId="22" borderId="27" xfId="0" applyFont="1" applyFill="1" applyBorder="1" applyAlignment="1">
      <alignment horizontal="right" vertical="center"/>
    </xf>
    <xf numFmtId="0" fontId="39" fillId="32" borderId="2" xfId="0" applyFont="1" applyFill="1" applyBorder="1" applyAlignment="1" applyProtection="1">
      <alignment horizontal="center" vertical="center"/>
    </xf>
    <xf numFmtId="0" fontId="39" fillId="2" borderId="48" xfId="0" applyFont="1" applyFill="1" applyBorder="1" applyAlignment="1" applyProtection="1">
      <alignment horizontal="center" vertical="center"/>
    </xf>
    <xf numFmtId="0" fontId="39" fillId="2" borderId="29" xfId="0" applyFont="1" applyFill="1" applyBorder="1" applyAlignment="1" applyProtection="1">
      <alignment horizontal="left" vertical="center"/>
    </xf>
    <xf numFmtId="0" fontId="64" fillId="2" borderId="2" xfId="0" applyFont="1" applyFill="1" applyBorder="1" applyAlignment="1" applyProtection="1">
      <alignment horizontal="left" vertical="center"/>
    </xf>
    <xf numFmtId="0" fontId="64" fillId="2" borderId="8" xfId="0" applyFont="1" applyFill="1" applyBorder="1" applyAlignment="1" applyProtection="1">
      <alignment vertical="center"/>
    </xf>
    <xf numFmtId="0" fontId="64" fillId="2" borderId="22" xfId="0" applyFont="1" applyFill="1" applyBorder="1" applyAlignment="1" applyProtection="1">
      <alignment vertical="center"/>
    </xf>
    <xf numFmtId="0" fontId="64" fillId="2" borderId="9" xfId="0" applyFont="1" applyFill="1" applyBorder="1" applyAlignment="1" applyProtection="1">
      <alignment vertical="center"/>
    </xf>
    <xf numFmtId="0" fontId="39" fillId="9" borderId="0" xfId="0" applyFont="1" applyFill="1" applyBorder="1" applyAlignment="1" applyProtection="1">
      <alignment horizontal="center" vertical="center"/>
      <protection locked="0"/>
    </xf>
    <xf numFmtId="0" fontId="39" fillId="9" borderId="0" xfId="0" applyFont="1" applyFill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center" vertical="center"/>
      <protection locked="0"/>
    </xf>
    <xf numFmtId="0" fontId="39" fillId="9" borderId="0" xfId="0" applyFont="1" applyFill="1" applyBorder="1" applyProtection="1">
      <protection locked="0"/>
    </xf>
    <xf numFmtId="0" fontId="39" fillId="9" borderId="0" xfId="0" applyFont="1" applyFill="1" applyProtection="1">
      <protection locked="0"/>
    </xf>
    <xf numFmtId="0" fontId="39" fillId="0" borderId="0" xfId="0" applyFont="1" applyProtection="1">
      <protection locked="0"/>
    </xf>
    <xf numFmtId="0" fontId="1" fillId="9" borderId="30" xfId="0" applyFont="1" applyFill="1" applyBorder="1" applyProtection="1">
      <protection locked="0"/>
    </xf>
    <xf numFmtId="0" fontId="1" fillId="0" borderId="30" xfId="0" applyFont="1" applyBorder="1" applyProtection="1">
      <protection locked="0"/>
    </xf>
    <xf numFmtId="0" fontId="1" fillId="9" borderId="27" xfId="0" applyFont="1" applyFill="1" applyBorder="1" applyProtection="1">
      <protection locked="0"/>
    </xf>
    <xf numFmtId="0" fontId="1" fillId="0" borderId="27" xfId="0" applyFont="1" applyBorder="1" applyProtection="1">
      <protection locked="0"/>
    </xf>
    <xf numFmtId="0" fontId="8" fillId="32" borderId="56" xfId="0" applyFont="1" applyFill="1" applyBorder="1" applyAlignment="1" applyProtection="1">
      <alignment horizontal="center" vertical="center"/>
    </xf>
    <xf numFmtId="0" fontId="8" fillId="32" borderId="80" xfId="0" applyFont="1" applyFill="1" applyBorder="1" applyAlignment="1" applyProtection="1">
      <alignment horizontal="center" vertical="center"/>
    </xf>
    <xf numFmtId="0" fontId="8" fillId="32" borderId="82" xfId="0" applyFont="1" applyFill="1" applyBorder="1" applyAlignment="1" applyProtection="1">
      <alignment horizontal="center" vertical="center"/>
    </xf>
    <xf numFmtId="0" fontId="2" fillId="2" borderId="48" xfId="0" applyFont="1" applyFill="1" applyBorder="1" applyAlignment="1" applyProtection="1">
      <alignment horizontal="center" vertical="center" wrapText="1"/>
    </xf>
    <xf numFmtId="0" fontId="2" fillId="2" borderId="61" xfId="0" applyFont="1" applyFill="1" applyBorder="1" applyAlignment="1" applyProtection="1">
      <alignment horizontal="center" vertical="center" wrapText="1"/>
    </xf>
    <xf numFmtId="0" fontId="1" fillId="2" borderId="67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47" xfId="0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29" xfId="0" applyFont="1" applyFill="1" applyBorder="1" applyAlignment="1" applyProtection="1">
      <alignment horizontal="center" vertical="center"/>
    </xf>
    <xf numFmtId="0" fontId="2" fillId="2" borderId="75" xfId="0" applyFont="1" applyFill="1" applyBorder="1" applyAlignment="1" applyProtection="1">
      <alignment horizontal="center" vertical="center" wrapText="1"/>
    </xf>
    <xf numFmtId="0" fontId="78" fillId="2" borderId="51" xfId="0" applyFont="1" applyFill="1" applyBorder="1" applyAlignment="1" applyProtection="1">
      <alignment vertical="center"/>
    </xf>
    <xf numFmtId="0" fontId="39" fillId="2" borderId="4" xfId="0" applyFont="1" applyFill="1" applyBorder="1" applyAlignment="1" applyProtection="1">
      <alignment vertical="center"/>
    </xf>
    <xf numFmtId="0" fontId="8" fillId="32" borderId="21" xfId="0" applyNumberFormat="1" applyFont="1" applyFill="1" applyBorder="1" applyAlignment="1" applyProtection="1">
      <alignment vertical="center"/>
    </xf>
    <xf numFmtId="0" fontId="8" fillId="32" borderId="22" xfId="0" applyNumberFormat="1" applyFont="1" applyFill="1" applyBorder="1" applyAlignment="1" applyProtection="1">
      <alignment vertical="center"/>
    </xf>
    <xf numFmtId="0" fontId="8" fillId="32" borderId="9" xfId="0" applyNumberFormat="1" applyFont="1" applyFill="1" applyBorder="1" applyAlignment="1" applyProtection="1">
      <alignment vertical="center"/>
    </xf>
    <xf numFmtId="0" fontId="2" fillId="2" borderId="67" xfId="0" applyFont="1" applyFill="1" applyBorder="1" applyAlignment="1" applyProtection="1">
      <alignment horizontal="center" vertical="center" wrapText="1"/>
    </xf>
    <xf numFmtId="0" fontId="46" fillId="32" borderId="0" xfId="0" applyFont="1" applyFill="1" applyAlignment="1" applyProtection="1">
      <alignment horizontal="center"/>
      <protection locked="0"/>
    </xf>
    <xf numFmtId="0" fontId="46" fillId="32" borderId="0" xfId="0" applyNumberFormat="1" applyFont="1" applyFill="1" applyAlignment="1" applyProtection="1">
      <alignment horizontal="center"/>
      <protection locked="0"/>
    </xf>
    <xf numFmtId="1" fontId="46" fillId="32" borderId="0" xfId="0" applyNumberFormat="1" applyFont="1" applyFill="1" applyAlignment="1" applyProtection="1">
      <alignment horizontal="center"/>
      <protection locked="0"/>
    </xf>
    <xf numFmtId="164" fontId="46" fillId="32" borderId="0" xfId="0" applyNumberFormat="1" applyFont="1" applyFill="1" applyAlignment="1" applyProtection="1">
      <alignment horizontal="center"/>
      <protection locked="0"/>
    </xf>
    <xf numFmtId="167" fontId="46" fillId="32" borderId="0" xfId="0" applyNumberFormat="1" applyFont="1" applyFill="1" applyAlignment="1" applyProtection="1">
      <alignment horizontal="center"/>
      <protection locked="0"/>
    </xf>
    <xf numFmtId="0" fontId="46" fillId="0" borderId="0" xfId="0" applyFont="1" applyFill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 vertical="center" wrapText="1"/>
    </xf>
    <xf numFmtId="0" fontId="1" fillId="2" borderId="47" xfId="0" applyFont="1" applyFill="1" applyBorder="1" applyAlignment="1" applyProtection="1">
      <alignment horizontal="center" vertical="center" wrapText="1"/>
    </xf>
    <xf numFmtId="0" fontId="1" fillId="2" borderId="51" xfId="0" applyFont="1" applyFill="1" applyBorder="1" applyAlignment="1" applyProtection="1">
      <alignment vertical="center"/>
    </xf>
    <xf numFmtId="0" fontId="0" fillId="14" borderId="0" xfId="0" applyFill="1" applyBorder="1" applyAlignment="1">
      <alignment horizontal="center"/>
    </xf>
    <xf numFmtId="0" fontId="0" fillId="14" borderId="0" xfId="0" applyFill="1" applyBorder="1" applyAlignment="1">
      <alignment horizontal="center" vertical="center" wrapText="1"/>
    </xf>
    <xf numFmtId="0" fontId="0" fillId="14" borderId="0" xfId="0" applyFill="1" applyBorder="1" applyAlignment="1">
      <alignment horizontal="right"/>
    </xf>
    <xf numFmtId="0" fontId="47" fillId="14" borderId="0" xfId="0" applyFont="1" applyFill="1" applyBorder="1" applyAlignment="1">
      <alignment horizontal="center" vertical="center" wrapText="1"/>
    </xf>
    <xf numFmtId="0" fontId="23" fillId="14" borderId="0" xfId="0" applyFont="1" applyFill="1" applyBorder="1" applyAlignment="1" applyProtection="1">
      <alignment horizontal="center" vertical="center"/>
    </xf>
    <xf numFmtId="0" fontId="0" fillId="14" borderId="0" xfId="0" applyFill="1" applyBorder="1" applyAlignment="1" applyProtection="1">
      <alignment horizontal="center" vertical="center"/>
    </xf>
    <xf numFmtId="0" fontId="47" fillId="14" borderId="0" xfId="0" applyFont="1" applyFill="1" applyBorder="1" applyAlignment="1" applyProtection="1">
      <alignment horizontal="center" vertical="center" wrapText="1"/>
    </xf>
    <xf numFmtId="0" fontId="0" fillId="14" borderId="0" xfId="0" applyFill="1" applyProtection="1"/>
    <xf numFmtId="0" fontId="0" fillId="14" borderId="11" xfId="0" applyFill="1" applyBorder="1" applyAlignment="1" applyProtection="1">
      <alignment vertical="center"/>
    </xf>
    <xf numFmtId="0" fontId="0" fillId="14" borderId="0" xfId="0" applyFill="1" applyBorder="1" applyProtection="1"/>
    <xf numFmtId="0" fontId="0" fillId="14" borderId="0" xfId="0" applyFill="1" applyBorder="1"/>
    <xf numFmtId="0" fontId="0" fillId="14" borderId="0" xfId="0" applyFill="1"/>
    <xf numFmtId="0" fontId="0" fillId="14" borderId="0" xfId="0" applyFont="1" applyFill="1" applyBorder="1"/>
    <xf numFmtId="0" fontId="0" fillId="24" borderId="13" xfId="0" applyFill="1" applyBorder="1" applyProtection="1"/>
    <xf numFmtId="0" fontId="0" fillId="0" borderId="3" xfId="0" applyBorder="1" applyAlignment="1" applyProtection="1">
      <alignment horizontal="center" vertical="center"/>
      <protection locked="0"/>
    </xf>
    <xf numFmtId="0" fontId="8" fillId="14" borderId="0" xfId="0" applyFont="1" applyFill="1" applyBorder="1" applyAlignment="1" applyProtection="1">
      <alignment vertical="center"/>
    </xf>
    <xf numFmtId="0" fontId="8" fillId="14" borderId="0" xfId="0" applyFont="1" applyFill="1" applyBorder="1" applyAlignment="1" applyProtection="1">
      <alignment vertical="center"/>
      <protection locked="0"/>
    </xf>
    <xf numFmtId="0" fontId="53" fillId="22" borderId="69" xfId="0" applyFont="1" applyFill="1" applyBorder="1" applyAlignment="1">
      <alignment horizontal="left" vertical="center"/>
    </xf>
    <xf numFmtId="0" fontId="53" fillId="22" borderId="69" xfId="0" applyFont="1" applyFill="1" applyBorder="1" applyAlignment="1">
      <alignment horizontal="right" vertical="center"/>
    </xf>
    <xf numFmtId="0" fontId="49" fillId="22" borderId="38" xfId="0" applyFont="1" applyFill="1" applyBorder="1" applyAlignment="1">
      <alignment vertical="center"/>
    </xf>
    <xf numFmtId="0" fontId="0" fillId="0" borderId="80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60" fillId="38" borderId="78" xfId="0" applyFont="1" applyFill="1" applyBorder="1" applyAlignment="1">
      <alignment horizontal="center" vertical="center" wrapText="1"/>
    </xf>
    <xf numFmtId="0" fontId="60" fillId="38" borderId="79" xfId="0" applyFont="1" applyFill="1" applyBorder="1" applyAlignment="1">
      <alignment horizontal="center" vertical="center" wrapText="1"/>
    </xf>
    <xf numFmtId="0" fontId="60" fillId="38" borderId="79" xfId="0" applyFont="1" applyFill="1" applyBorder="1" applyAlignment="1">
      <alignment horizontal="center" vertical="center"/>
    </xf>
    <xf numFmtId="0" fontId="60" fillId="16" borderId="79" xfId="0" applyFont="1" applyFill="1" applyBorder="1" applyAlignment="1">
      <alignment horizontal="center" vertical="center" wrapText="1"/>
    </xf>
    <xf numFmtId="0" fontId="60" fillId="31" borderId="79" xfId="0" applyFont="1" applyFill="1" applyBorder="1" applyAlignment="1">
      <alignment horizontal="center" vertical="center" wrapText="1"/>
    </xf>
    <xf numFmtId="0" fontId="60" fillId="20" borderId="79" xfId="0" applyFont="1" applyFill="1" applyBorder="1" applyAlignment="1">
      <alignment horizontal="center" vertical="center" wrapText="1"/>
    </xf>
    <xf numFmtId="0" fontId="60" fillId="37" borderId="79" xfId="0" applyFont="1" applyFill="1" applyBorder="1" applyAlignment="1">
      <alignment horizontal="center" vertical="center" wrapText="1"/>
    </xf>
    <xf numFmtId="0" fontId="60" fillId="36" borderId="79" xfId="0" applyFont="1" applyFill="1" applyBorder="1" applyAlignment="1">
      <alignment horizontal="center" vertical="center" wrapText="1"/>
    </xf>
    <xf numFmtId="0" fontId="60" fillId="0" borderId="79" xfId="0" applyFont="1" applyBorder="1" applyAlignment="1">
      <alignment horizontal="center" vertical="center" wrapText="1"/>
    </xf>
    <xf numFmtId="0" fontId="0" fillId="22" borderId="76" xfId="0" applyFill="1" applyBorder="1" applyAlignment="1">
      <alignment horizontal="center" vertical="center"/>
    </xf>
    <xf numFmtId="0" fontId="0" fillId="22" borderId="75" xfId="0" applyFill="1" applyBorder="1" applyAlignment="1">
      <alignment horizontal="center" vertical="center"/>
    </xf>
    <xf numFmtId="0" fontId="0" fillId="22" borderId="22" xfId="0" applyFill="1" applyBorder="1" applyAlignment="1">
      <alignment horizontal="center" vertical="center"/>
    </xf>
    <xf numFmtId="0" fontId="0" fillId="22" borderId="9" xfId="0" applyFill="1" applyBorder="1" applyAlignment="1">
      <alignment horizontal="center" vertical="center"/>
    </xf>
    <xf numFmtId="0" fontId="49" fillId="0" borderId="61" xfId="0" applyFont="1" applyFill="1" applyBorder="1" applyAlignment="1" applyProtection="1">
      <alignment horizontal="center" vertical="center"/>
      <protection locked="0"/>
    </xf>
    <xf numFmtId="0" fontId="49" fillId="0" borderId="75" xfId="0" applyFont="1" applyFill="1" applyBorder="1" applyAlignment="1" applyProtection="1">
      <alignment horizontal="center" vertical="center"/>
      <protection locked="0"/>
    </xf>
    <xf numFmtId="0" fontId="0" fillId="0" borderId="61" xfId="0" applyFill="1" applyBorder="1" applyAlignment="1" applyProtection="1">
      <alignment horizontal="center" vertical="center"/>
      <protection locked="0"/>
    </xf>
    <xf numFmtId="0" fontId="0" fillId="0" borderId="69" xfId="0" applyFill="1" applyBorder="1" applyAlignment="1" applyProtection="1">
      <alignment horizontal="center" vertical="center"/>
      <protection locked="0"/>
    </xf>
    <xf numFmtId="0" fontId="0" fillId="0" borderId="70" xfId="0" applyFill="1" applyBorder="1" applyAlignment="1" applyProtection="1">
      <alignment horizontal="center" vertical="center"/>
      <protection locked="0"/>
    </xf>
    <xf numFmtId="0" fontId="0" fillId="22" borderId="7" xfId="0" applyFill="1" applyBorder="1" applyAlignment="1">
      <alignment horizontal="center" vertical="center" wrapText="1"/>
    </xf>
    <xf numFmtId="0" fontId="0" fillId="22" borderId="6" xfId="0" applyFill="1" applyBorder="1" applyAlignment="1">
      <alignment horizontal="center" vertical="center" wrapText="1"/>
    </xf>
    <xf numFmtId="0" fontId="0" fillId="0" borderId="62" xfId="0" applyFont="1" applyFill="1" applyBorder="1" applyAlignment="1" applyProtection="1">
      <alignment horizontal="center" vertical="center"/>
      <protection locked="0"/>
    </xf>
    <xf numFmtId="0" fontId="0" fillId="0" borderId="77" xfId="0" applyFont="1" applyFill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27" xfId="0" applyFont="1" applyBorder="1" applyAlignment="1" applyProtection="1">
      <alignment horizontal="center" vertical="center"/>
      <protection locked="0"/>
    </xf>
    <xf numFmtId="0" fontId="20" fillId="0" borderId="39" xfId="0" applyFont="1" applyBorder="1" applyAlignment="1" applyProtection="1">
      <alignment horizontal="center" vertical="center"/>
      <protection locked="0"/>
    </xf>
    <xf numFmtId="0" fontId="0" fillId="22" borderId="13" xfId="0" applyFill="1" applyBorder="1" applyAlignment="1">
      <alignment horizontal="right"/>
    </xf>
    <xf numFmtId="0" fontId="0" fillId="0" borderId="62" xfId="0" applyFill="1" applyBorder="1" applyAlignment="1" applyProtection="1">
      <alignment horizontal="center"/>
      <protection locked="0"/>
    </xf>
    <xf numFmtId="0" fontId="0" fillId="0" borderId="79" xfId="0" applyFill="1" applyBorder="1" applyAlignment="1" applyProtection="1">
      <alignment horizontal="center"/>
      <protection locked="0"/>
    </xf>
    <xf numFmtId="0" fontId="0" fillId="0" borderId="40" xfId="0" applyFill="1" applyBorder="1" applyAlignment="1" applyProtection="1">
      <alignment horizontal="center"/>
      <protection locked="0"/>
    </xf>
    <xf numFmtId="0" fontId="49" fillId="22" borderId="8" xfId="0" applyFont="1" applyFill="1" applyBorder="1" applyAlignment="1">
      <alignment horizontal="center" vertical="center" wrapText="1"/>
    </xf>
    <xf numFmtId="0" fontId="49" fillId="22" borderId="9" xfId="0" applyFont="1" applyFill="1" applyBorder="1" applyAlignment="1">
      <alignment horizontal="center" vertical="center" wrapText="1"/>
    </xf>
    <xf numFmtId="0" fontId="49" fillId="22" borderId="52" xfId="0" applyFont="1" applyFill="1" applyBorder="1" applyAlignment="1">
      <alignment horizontal="left" vertical="center" wrapText="1"/>
    </xf>
    <xf numFmtId="0" fontId="49" fillId="22" borderId="66" xfId="0" applyFont="1" applyFill="1" applyBorder="1" applyAlignment="1">
      <alignment horizontal="left" vertical="center" wrapText="1"/>
    </xf>
    <xf numFmtId="0" fontId="57" fillId="25" borderId="35" xfId="0" applyFont="1" applyFill="1" applyBorder="1" applyAlignment="1">
      <alignment horizontal="center" vertical="center"/>
    </xf>
    <xf numFmtId="0" fontId="48" fillId="25" borderId="36" xfId="0" applyFont="1" applyFill="1" applyBorder="1" applyAlignment="1">
      <alignment horizontal="center" vertical="center"/>
    </xf>
    <xf numFmtId="0" fontId="48" fillId="25" borderId="37" xfId="0" applyFont="1" applyFill="1" applyBorder="1" applyAlignment="1">
      <alignment horizontal="center" vertical="center"/>
    </xf>
    <xf numFmtId="0" fontId="48" fillId="25" borderId="12" xfId="0" applyFont="1" applyFill="1" applyBorder="1" applyAlignment="1">
      <alignment horizontal="center" vertical="center"/>
    </xf>
    <xf numFmtId="0" fontId="48" fillId="25" borderId="13" xfId="0" applyFont="1" applyFill="1" applyBorder="1" applyAlignment="1">
      <alignment horizontal="center" vertical="center"/>
    </xf>
    <xf numFmtId="0" fontId="48" fillId="25" borderId="14" xfId="0" applyFont="1" applyFill="1" applyBorder="1" applyAlignment="1">
      <alignment horizontal="center" vertical="center"/>
    </xf>
    <xf numFmtId="0" fontId="0" fillId="22" borderId="78" xfId="0" applyFill="1" applyBorder="1" applyAlignment="1">
      <alignment horizontal="center"/>
    </xf>
    <xf numFmtId="0" fontId="0" fillId="22" borderId="40" xfId="0" applyFill="1" applyBorder="1" applyAlignment="1">
      <alignment horizontal="center"/>
    </xf>
    <xf numFmtId="0" fontId="57" fillId="25" borderId="16" xfId="0" applyFont="1" applyFill="1" applyBorder="1" applyAlignment="1">
      <alignment horizontal="center"/>
    </xf>
    <xf numFmtId="0" fontId="52" fillId="25" borderId="17" xfId="0" applyFont="1" applyFill="1" applyBorder="1" applyAlignment="1">
      <alignment horizontal="center"/>
    </xf>
    <xf numFmtId="0" fontId="52" fillId="25" borderId="18" xfId="0" applyFont="1" applyFill="1" applyBorder="1" applyAlignment="1">
      <alignment horizontal="center"/>
    </xf>
    <xf numFmtId="49" fontId="0" fillId="0" borderId="8" xfId="0" applyNumberFormat="1" applyFill="1" applyBorder="1" applyAlignment="1" applyProtection="1">
      <alignment horizontal="center"/>
      <protection locked="0"/>
    </xf>
    <xf numFmtId="49" fontId="0" fillId="0" borderId="9" xfId="0" applyNumberFormat="1" applyFill="1" applyBorder="1" applyAlignment="1" applyProtection="1">
      <alignment horizontal="center"/>
      <protection locked="0"/>
    </xf>
    <xf numFmtId="0" fontId="48" fillId="25" borderId="17" xfId="0" applyFont="1" applyFill="1" applyBorder="1" applyAlignment="1">
      <alignment horizontal="center"/>
    </xf>
    <xf numFmtId="0" fontId="48" fillId="25" borderId="18" xfId="0" applyFont="1" applyFill="1" applyBorder="1" applyAlignment="1">
      <alignment horizontal="center"/>
    </xf>
    <xf numFmtId="0" fontId="0" fillId="22" borderId="10" xfId="0" applyFill="1" applyBorder="1" applyAlignment="1">
      <alignment horizontal="center"/>
    </xf>
    <xf numFmtId="0" fontId="0" fillId="22" borderId="0" xfId="0" applyFill="1" applyBorder="1" applyAlignment="1">
      <alignment horizontal="center"/>
    </xf>
    <xf numFmtId="0" fontId="0" fillId="22" borderId="59" xfId="0" applyFill="1" applyBorder="1" applyAlignment="1">
      <alignment horizontal="center"/>
    </xf>
    <xf numFmtId="0" fontId="0" fillId="22" borderId="65" xfId="0" applyFill="1" applyBorder="1" applyAlignment="1">
      <alignment horizontal="center"/>
    </xf>
    <xf numFmtId="0" fontId="0" fillId="22" borderId="51" xfId="0" applyFill="1" applyBorder="1" applyAlignment="1">
      <alignment horizontal="center"/>
    </xf>
    <xf numFmtId="0" fontId="0" fillId="22" borderId="31" xfId="0" applyFill="1" applyBorder="1" applyAlignment="1">
      <alignment horizontal="center"/>
    </xf>
    <xf numFmtId="0" fontId="0" fillId="22" borderId="35" xfId="0" applyFill="1" applyBorder="1" applyAlignment="1">
      <alignment horizontal="center"/>
    </xf>
    <xf numFmtId="0" fontId="0" fillId="22" borderId="36" xfId="0" applyFill="1" applyBorder="1" applyAlignment="1">
      <alignment horizontal="center"/>
    </xf>
    <xf numFmtId="0" fontId="0" fillId="0" borderId="57" xfId="0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68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horizontal="center" vertical="center" wrapText="1"/>
      <protection locked="0"/>
    </xf>
    <xf numFmtId="0" fontId="54" fillId="22" borderId="0" xfId="0" applyFont="1" applyFill="1" applyBorder="1" applyAlignment="1">
      <alignment horizontal="left" vertical="center" wrapText="1"/>
    </xf>
    <xf numFmtId="0" fontId="54" fillId="22" borderId="11" xfId="0" applyFont="1" applyFill="1" applyBorder="1" applyAlignment="1">
      <alignment horizontal="left" vertical="center" wrapText="1"/>
    </xf>
    <xf numFmtId="0" fontId="0" fillId="22" borderId="0" xfId="0" applyFill="1" applyBorder="1" applyAlignment="1">
      <alignment horizontal="center" vertical="center"/>
    </xf>
    <xf numFmtId="0" fontId="0" fillId="22" borderId="31" xfId="0" applyFill="1" applyBorder="1" applyAlignment="1">
      <alignment horizontal="center" vertical="center"/>
    </xf>
    <xf numFmtId="0" fontId="0" fillId="22" borderId="27" xfId="0" applyFill="1" applyBorder="1" applyAlignment="1">
      <alignment horizontal="center" vertical="center"/>
    </xf>
    <xf numFmtId="0" fontId="0" fillId="22" borderId="6" xfId="0" applyFill="1" applyBorder="1" applyAlignment="1">
      <alignment horizontal="center" vertical="center"/>
    </xf>
    <xf numFmtId="49" fontId="0" fillId="0" borderId="21" xfId="0" applyNumberFormat="1" applyBorder="1" applyAlignment="1" applyProtection="1">
      <alignment horizontal="center"/>
      <protection locked="0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8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5" fillId="0" borderId="61" xfId="0" applyFont="1" applyBorder="1" applyAlignment="1" applyProtection="1">
      <alignment horizontal="center" vertical="center"/>
      <protection locked="0"/>
    </xf>
    <xf numFmtId="0" fontId="5" fillId="0" borderId="69" xfId="0" applyFont="1" applyBorder="1" applyAlignment="1" applyProtection="1">
      <alignment horizontal="center" vertical="center"/>
      <protection locked="0"/>
    </xf>
    <xf numFmtId="0" fontId="5" fillId="0" borderId="70" xfId="0" applyFont="1" applyBorder="1" applyAlignment="1" applyProtection="1">
      <alignment horizontal="center" vertical="center"/>
      <protection locked="0"/>
    </xf>
    <xf numFmtId="0" fontId="71" fillId="2" borderId="76" xfId="0" applyFont="1" applyFill="1" applyBorder="1" applyAlignment="1" applyProtection="1">
      <alignment horizontal="left" vertical="center"/>
    </xf>
    <xf numFmtId="0" fontId="71" fillId="2" borderId="69" xfId="0" applyFont="1" applyFill="1" applyBorder="1" applyAlignment="1" applyProtection="1">
      <alignment horizontal="left" vertical="center"/>
    </xf>
    <xf numFmtId="0" fontId="71" fillId="2" borderId="75" xfId="0" applyFont="1" applyFill="1" applyBorder="1" applyAlignment="1" applyProtection="1">
      <alignment horizontal="left" vertical="center"/>
    </xf>
    <xf numFmtId="0" fontId="71" fillId="22" borderId="67" xfId="0" applyFont="1" applyFill="1" applyBorder="1" applyAlignment="1" applyProtection="1">
      <alignment horizontal="left" vertical="center"/>
    </xf>
    <xf numFmtId="0" fontId="71" fillId="22" borderId="48" xfId="0" applyFont="1" applyFill="1" applyBorder="1" applyAlignment="1" applyProtection="1">
      <alignment horizontal="left" vertical="center"/>
    </xf>
    <xf numFmtId="0" fontId="71" fillId="22" borderId="47" xfId="0" applyFont="1" applyFill="1" applyBorder="1" applyAlignment="1" applyProtection="1">
      <alignment horizontal="left" vertical="center"/>
    </xf>
    <xf numFmtId="0" fontId="54" fillId="22" borderId="48" xfId="0" applyFont="1" applyFill="1" applyBorder="1" applyAlignment="1" applyProtection="1">
      <alignment vertical="center"/>
    </xf>
    <xf numFmtId="0" fontId="71" fillId="2" borderId="61" xfId="0" applyFont="1" applyFill="1" applyBorder="1" applyAlignment="1" applyProtection="1">
      <alignment horizontal="left" vertical="center"/>
    </xf>
    <xf numFmtId="0" fontId="71" fillId="2" borderId="70" xfId="0" applyFont="1" applyFill="1" applyBorder="1" applyAlignment="1" applyProtection="1">
      <alignment horizontal="left" vertical="center"/>
    </xf>
    <xf numFmtId="0" fontId="0" fillId="0" borderId="7" xfId="0" applyFill="1" applyBorder="1" applyAlignment="1" applyProtection="1">
      <alignment horizontal="center"/>
      <protection locked="0"/>
    </xf>
    <xf numFmtId="0" fontId="0" fillId="0" borderId="27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71" fillId="0" borderId="8" xfId="0" applyFont="1" applyBorder="1" applyAlignment="1" applyProtection="1">
      <alignment horizontal="center" vertical="center"/>
      <protection locked="0"/>
    </xf>
    <xf numFmtId="0" fontId="71" fillId="0" borderId="9" xfId="0" applyFont="1" applyBorder="1" applyAlignment="1" applyProtection="1">
      <alignment horizontal="center" vertical="center"/>
      <protection locked="0"/>
    </xf>
    <xf numFmtId="0" fontId="49" fillId="0" borderId="8" xfId="0" applyFont="1" applyFill="1" applyBorder="1" applyAlignment="1" applyProtection="1">
      <alignment horizontal="center" vertical="center"/>
      <protection locked="0"/>
    </xf>
    <xf numFmtId="0" fontId="49" fillId="0" borderId="22" xfId="0" applyFont="1" applyFill="1" applyBorder="1" applyAlignment="1" applyProtection="1">
      <alignment horizontal="center" vertical="center"/>
      <protection locked="0"/>
    </xf>
    <xf numFmtId="0" fontId="49" fillId="0" borderId="62" xfId="0" applyFont="1" applyFill="1" applyBorder="1" applyAlignment="1" applyProtection="1">
      <alignment horizontal="center" vertical="center"/>
      <protection locked="0"/>
    </xf>
    <xf numFmtId="0" fontId="49" fillId="0" borderId="79" xfId="0" applyFont="1" applyFill="1" applyBorder="1" applyAlignment="1" applyProtection="1">
      <alignment horizontal="center" vertical="center"/>
      <protection locked="0"/>
    </xf>
    <xf numFmtId="0" fontId="49" fillId="22" borderId="8" xfId="0" applyFont="1" applyFill="1" applyBorder="1" applyAlignment="1">
      <alignment horizontal="right" vertical="center"/>
    </xf>
    <xf numFmtId="0" fontId="49" fillId="22" borderId="22" xfId="0" applyFont="1" applyFill="1" applyBorder="1" applyAlignment="1">
      <alignment horizontal="right" vertical="center"/>
    </xf>
    <xf numFmtId="0" fontId="49" fillId="22" borderId="9" xfId="0" applyFont="1" applyFill="1" applyBorder="1" applyAlignment="1">
      <alignment horizontal="right" vertical="center"/>
    </xf>
    <xf numFmtId="0" fontId="49" fillId="22" borderId="57" xfId="0" applyFont="1" applyFill="1" applyBorder="1" applyAlignment="1">
      <alignment horizontal="right" vertical="center"/>
    </xf>
    <xf numFmtId="0" fontId="49" fillId="22" borderId="30" xfId="0" applyFont="1" applyFill="1" applyBorder="1" applyAlignment="1">
      <alignment horizontal="right" vertical="center"/>
    </xf>
    <xf numFmtId="0" fontId="49" fillId="22" borderId="46" xfId="0" applyFont="1" applyFill="1" applyBorder="1" applyAlignment="1">
      <alignment horizontal="right" vertical="center"/>
    </xf>
    <xf numFmtId="0" fontId="49" fillId="22" borderId="52" xfId="0" applyFont="1" applyFill="1" applyBorder="1" applyAlignment="1">
      <alignment horizontal="right" vertical="center"/>
    </xf>
    <xf numFmtId="0" fontId="49" fillId="22" borderId="13" xfId="0" applyFont="1" applyFill="1" applyBorder="1" applyAlignment="1">
      <alignment horizontal="right" vertical="center"/>
    </xf>
    <xf numFmtId="0" fontId="49" fillId="22" borderId="66" xfId="0" applyFont="1" applyFill="1" applyBorder="1" applyAlignment="1">
      <alignment horizontal="right" vertical="center"/>
    </xf>
    <xf numFmtId="0" fontId="49" fillId="22" borderId="7" xfId="0" applyFont="1" applyFill="1" applyBorder="1" applyAlignment="1">
      <alignment horizontal="right" vertical="center"/>
    </xf>
    <xf numFmtId="0" fontId="49" fillId="22" borderId="27" xfId="0" applyFont="1" applyFill="1" applyBorder="1" applyAlignment="1">
      <alignment horizontal="right" vertical="center"/>
    </xf>
    <xf numFmtId="0" fontId="49" fillId="22" borderId="6" xfId="0" applyFont="1" applyFill="1" applyBorder="1" applyAlignment="1">
      <alignment horizontal="right" vertical="center"/>
    </xf>
    <xf numFmtId="0" fontId="49" fillId="0" borderId="7" xfId="0" applyFont="1" applyFill="1" applyBorder="1" applyAlignment="1" applyProtection="1">
      <alignment horizontal="center" vertical="center"/>
      <protection locked="0"/>
    </xf>
    <xf numFmtId="0" fontId="49" fillId="0" borderId="6" xfId="0" applyFont="1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39" xfId="0" applyFill="1" applyBorder="1" applyAlignment="1" applyProtection="1">
      <alignment horizontal="center" vertical="center"/>
      <protection locked="0"/>
    </xf>
    <xf numFmtId="0" fontId="0" fillId="0" borderId="57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wrapText="1"/>
      <protection locked="0"/>
    </xf>
    <xf numFmtId="0" fontId="0" fillId="0" borderId="27" xfId="0" applyBorder="1" applyAlignment="1" applyProtection="1">
      <alignment horizontal="center" wrapText="1"/>
      <protection locked="0"/>
    </xf>
    <xf numFmtId="0" fontId="0" fillId="0" borderId="39" xfId="0" applyBorder="1" applyAlignment="1" applyProtection="1">
      <alignment horizontal="center" wrapText="1"/>
      <protection locked="0"/>
    </xf>
    <xf numFmtId="0" fontId="44" fillId="0" borderId="59" xfId="0" applyFont="1" applyFill="1" applyBorder="1" applyAlignment="1" applyProtection="1">
      <alignment horizontal="center" vertical="center" wrapText="1"/>
      <protection locked="0"/>
    </xf>
    <xf numFmtId="0" fontId="44" fillId="0" borderId="37" xfId="0" applyFont="1" applyFill="1" applyBorder="1" applyAlignment="1" applyProtection="1">
      <alignment horizontal="center" vertical="center" wrapText="1"/>
      <protection locked="0"/>
    </xf>
    <xf numFmtId="0" fontId="44" fillId="0" borderId="7" xfId="0" applyFont="1" applyFill="1" applyBorder="1" applyAlignment="1" applyProtection="1">
      <alignment horizontal="center" vertical="center" wrapText="1"/>
      <protection locked="0"/>
    </xf>
    <xf numFmtId="0" fontId="44" fillId="0" borderId="39" xfId="0" applyFont="1" applyFill="1" applyBorder="1" applyAlignment="1" applyProtection="1">
      <alignment horizontal="center" vertical="center" wrapText="1"/>
      <protection locked="0"/>
    </xf>
    <xf numFmtId="0" fontId="49" fillId="22" borderId="38" xfId="0" applyFont="1" applyFill="1" applyBorder="1" applyAlignment="1">
      <alignment horizontal="right" vertical="center" wrapText="1"/>
    </xf>
    <xf numFmtId="0" fontId="49" fillId="22" borderId="27" xfId="0" applyFont="1" applyFill="1" applyBorder="1" applyAlignment="1">
      <alignment horizontal="right" vertical="center" wrapText="1"/>
    </xf>
    <xf numFmtId="0" fontId="49" fillId="22" borderId="6" xfId="0" applyFont="1" applyFill="1" applyBorder="1" applyAlignment="1">
      <alignment horizontal="right" vertical="center" wrapText="1"/>
    </xf>
    <xf numFmtId="0" fontId="44" fillId="22" borderId="35" xfId="0" applyFont="1" applyFill="1" applyBorder="1" applyAlignment="1">
      <alignment horizontal="center" vertical="center" wrapText="1"/>
    </xf>
    <xf numFmtId="0" fontId="44" fillId="22" borderId="36" xfId="0" applyFont="1" applyFill="1" applyBorder="1" applyAlignment="1">
      <alignment horizontal="center" vertical="center" wrapText="1"/>
    </xf>
    <xf numFmtId="0" fontId="44" fillId="22" borderId="65" xfId="0" applyFont="1" applyFill="1" applyBorder="1" applyAlignment="1">
      <alignment horizontal="center" vertical="center" wrapText="1"/>
    </xf>
    <xf numFmtId="0" fontId="49" fillId="22" borderId="21" xfId="0" applyFont="1" applyFill="1" applyBorder="1" applyAlignment="1">
      <alignment horizontal="right" vertical="center"/>
    </xf>
    <xf numFmtId="0" fontId="49" fillId="22" borderId="38" xfId="0" applyFont="1" applyFill="1" applyBorder="1" applyAlignment="1">
      <alignment horizontal="right" vertical="center"/>
    </xf>
    <xf numFmtId="0" fontId="49" fillId="22" borderId="78" xfId="0" applyFont="1" applyFill="1" applyBorder="1" applyAlignment="1">
      <alignment horizontal="right" vertical="center"/>
    </xf>
    <xf numFmtId="0" fontId="49" fillId="22" borderId="79" xfId="0" applyFont="1" applyFill="1" applyBorder="1" applyAlignment="1">
      <alignment horizontal="right" vertical="center"/>
    </xf>
    <xf numFmtId="0" fontId="49" fillId="22" borderId="40" xfId="0" applyFont="1" applyFill="1" applyBorder="1" applyAlignment="1">
      <alignment horizontal="right" vertical="center"/>
    </xf>
    <xf numFmtId="0" fontId="47" fillId="22" borderId="21" xfId="0" applyFont="1" applyFill="1" applyBorder="1" applyAlignment="1">
      <alignment horizontal="center" vertical="center"/>
    </xf>
    <xf numFmtId="0" fontId="47" fillId="22" borderId="22" xfId="0" applyFont="1" applyFill="1" applyBorder="1" applyAlignment="1">
      <alignment horizontal="center" vertical="center"/>
    </xf>
    <xf numFmtId="0" fontId="47" fillId="22" borderId="23" xfId="0" applyFont="1" applyFill="1" applyBorder="1" applyAlignment="1">
      <alignment horizontal="center" vertical="center"/>
    </xf>
    <xf numFmtId="0" fontId="44" fillId="22" borderId="35" xfId="0" applyFont="1" applyFill="1" applyBorder="1" applyAlignment="1">
      <alignment horizontal="center" vertical="center"/>
    </xf>
    <xf numFmtId="0" fontId="44" fillId="22" borderId="36" xfId="0" applyFont="1" applyFill="1" applyBorder="1" applyAlignment="1">
      <alignment horizontal="center" vertical="center"/>
    </xf>
    <xf numFmtId="0" fontId="44" fillId="22" borderId="37" xfId="0" applyFont="1" applyFill="1" applyBorder="1" applyAlignment="1">
      <alignment horizontal="center" vertical="center"/>
    </xf>
    <xf numFmtId="0" fontId="44" fillId="22" borderId="38" xfId="0" applyFont="1" applyFill="1" applyBorder="1" applyAlignment="1">
      <alignment horizontal="center" vertical="center"/>
    </xf>
    <xf numFmtId="0" fontId="44" fillId="22" borderId="27" xfId="0" applyFont="1" applyFill="1" applyBorder="1" applyAlignment="1">
      <alignment horizontal="center" vertical="center"/>
    </xf>
    <xf numFmtId="0" fontId="44" fillId="22" borderId="39" xfId="0" applyFont="1" applyFill="1" applyBorder="1" applyAlignment="1">
      <alignment horizontal="center" vertical="center"/>
    </xf>
    <xf numFmtId="0" fontId="49" fillId="22" borderId="76" xfId="0" applyFont="1" applyFill="1" applyBorder="1" applyAlignment="1">
      <alignment horizontal="left" vertical="center"/>
    </xf>
    <xf numFmtId="0" fontId="49" fillId="22" borderId="69" xfId="0" applyFont="1" applyFill="1" applyBorder="1" applyAlignment="1">
      <alignment horizontal="left" vertical="center"/>
    </xf>
    <xf numFmtId="0" fontId="49" fillId="22" borderId="70" xfId="0" applyFont="1" applyFill="1" applyBorder="1" applyAlignment="1">
      <alignment horizontal="left" vertical="center"/>
    </xf>
    <xf numFmtId="0" fontId="71" fillId="2" borderId="48" xfId="0" applyFont="1" applyFill="1" applyBorder="1" applyAlignment="1" applyProtection="1">
      <alignment horizontal="left" vertical="center"/>
    </xf>
    <xf numFmtId="14" fontId="46" fillId="0" borderId="0" xfId="0" applyNumberFormat="1" applyFont="1" applyAlignment="1">
      <alignment horizontal="left"/>
    </xf>
    <xf numFmtId="0" fontId="0" fillId="0" borderId="71" xfId="0" applyBorder="1" applyAlignment="1" applyProtection="1">
      <alignment horizontal="left" vertical="center"/>
      <protection locked="0"/>
    </xf>
    <xf numFmtId="0" fontId="0" fillId="0" borderId="30" xfId="0" applyBorder="1" applyProtection="1">
      <protection locked="0"/>
    </xf>
    <xf numFmtId="0" fontId="0" fillId="0" borderId="68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54" fillId="0" borderId="72" xfId="0" applyFont="1" applyBorder="1" applyAlignment="1" applyProtection="1">
      <alignment horizontal="center"/>
      <protection locked="0"/>
    </xf>
    <xf numFmtId="0" fontId="54" fillId="0" borderId="80" xfId="0" applyFont="1" applyBorder="1" applyAlignment="1" applyProtection="1">
      <alignment horizontal="center"/>
      <protection locked="0"/>
    </xf>
    <xf numFmtId="0" fontId="54" fillId="0" borderId="74" xfId="0" applyFont="1" applyBorder="1" applyAlignment="1" applyProtection="1">
      <alignment horizontal="center"/>
      <protection locked="0"/>
    </xf>
    <xf numFmtId="0" fontId="54" fillId="0" borderId="82" xfId="0" applyFon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62" xfId="0" applyBorder="1" applyAlignment="1" applyProtection="1">
      <alignment horizontal="center"/>
      <protection locked="0"/>
    </xf>
    <xf numFmtId="0" fontId="0" fillId="0" borderId="79" xfId="0" applyBorder="1" applyAlignment="1" applyProtection="1">
      <alignment horizontal="center"/>
      <protection locked="0"/>
    </xf>
    <xf numFmtId="0" fontId="0" fillId="0" borderId="77" xfId="0" applyBorder="1" applyAlignment="1" applyProtection="1">
      <alignment horizontal="center"/>
      <protection locked="0"/>
    </xf>
    <xf numFmtId="0" fontId="0" fillId="0" borderId="51" xfId="0" applyFill="1" applyBorder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left" vertical="center" wrapText="1"/>
      <protection locked="0"/>
    </xf>
    <xf numFmtId="0" fontId="71" fillId="22" borderId="76" xfId="0" applyFont="1" applyFill="1" applyBorder="1" applyAlignment="1" applyProtection="1">
      <alignment horizontal="left" vertical="center"/>
    </xf>
    <xf numFmtId="0" fontId="71" fillId="22" borderId="69" xfId="0" applyFont="1" applyFill="1" applyBorder="1" applyAlignment="1" applyProtection="1">
      <alignment horizontal="left" vertical="center"/>
    </xf>
    <xf numFmtId="0" fontId="71" fillId="22" borderId="39" xfId="0" applyFont="1" applyFill="1" applyBorder="1" applyAlignment="1" applyProtection="1">
      <alignment horizontal="left" vertical="center"/>
    </xf>
    <xf numFmtId="0" fontId="71" fillId="2" borderId="58" xfId="0" applyFont="1" applyFill="1" applyBorder="1" applyAlignment="1" applyProtection="1">
      <alignment horizontal="center" vertical="center" wrapText="1"/>
    </xf>
    <xf numFmtId="0" fontId="71" fillId="2" borderId="20" xfId="0" applyFont="1" applyFill="1" applyBorder="1" applyAlignment="1" applyProtection="1">
      <alignment horizontal="center" vertical="center" wrapText="1"/>
    </xf>
    <xf numFmtId="0" fontId="71" fillId="2" borderId="53" xfId="0" applyFont="1" applyFill="1" applyBorder="1" applyAlignment="1" applyProtection="1">
      <alignment horizontal="center" vertical="center" wrapText="1"/>
    </xf>
    <xf numFmtId="0" fontId="71" fillId="2" borderId="59" xfId="0" applyFont="1" applyFill="1" applyBorder="1" applyAlignment="1" applyProtection="1">
      <alignment horizontal="center" vertical="center" wrapText="1"/>
    </xf>
    <xf numFmtId="0" fontId="71" fillId="2" borderId="65" xfId="0" applyFont="1" applyFill="1" applyBorder="1" applyAlignment="1" applyProtection="1">
      <alignment horizontal="center" vertical="center" wrapText="1"/>
    </xf>
    <xf numFmtId="0" fontId="71" fillId="2" borderId="7" xfId="0" applyFont="1" applyFill="1" applyBorder="1" applyAlignment="1" applyProtection="1">
      <alignment horizontal="center" vertical="center" wrapText="1"/>
    </xf>
    <xf numFmtId="0" fontId="71" fillId="2" borderId="6" xfId="0" applyFont="1" applyFill="1" applyBorder="1" applyAlignment="1" applyProtection="1">
      <alignment horizontal="center" vertical="center" wrapText="1"/>
    </xf>
    <xf numFmtId="0" fontId="71" fillId="2" borderId="60" xfId="0" applyFont="1" applyFill="1" applyBorder="1" applyAlignment="1" applyProtection="1">
      <alignment horizontal="center" vertical="center" wrapText="1"/>
    </xf>
    <xf numFmtId="0" fontId="71" fillId="2" borderId="47" xfId="0" applyFont="1" applyFill="1" applyBorder="1" applyAlignment="1" applyProtection="1">
      <alignment horizontal="center" vertical="center" wrapText="1"/>
    </xf>
    <xf numFmtId="0" fontId="54" fillId="0" borderId="57" xfId="0" applyFont="1" applyBorder="1" applyAlignment="1" applyProtection="1">
      <alignment horizontal="center"/>
      <protection locked="0"/>
    </xf>
    <xf numFmtId="0" fontId="54" fillId="0" borderId="46" xfId="0" applyFont="1" applyBorder="1" applyAlignment="1" applyProtection="1">
      <alignment horizontal="center"/>
      <protection locked="0"/>
    </xf>
    <xf numFmtId="0" fontId="54" fillId="0" borderId="52" xfId="0" applyFont="1" applyBorder="1" applyAlignment="1" applyProtection="1">
      <alignment horizontal="center"/>
      <protection locked="0"/>
    </xf>
    <xf numFmtId="0" fontId="54" fillId="0" borderId="66" xfId="0" applyFont="1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68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49" fillId="22" borderId="51" xfId="0" applyFont="1" applyFill="1" applyBorder="1" applyAlignment="1">
      <alignment horizontal="right" vertical="center"/>
    </xf>
    <xf numFmtId="0" fontId="49" fillId="22" borderId="0" xfId="0" applyFont="1" applyFill="1" applyBorder="1" applyAlignment="1">
      <alignment horizontal="right" vertical="center"/>
    </xf>
    <xf numFmtId="0" fontId="49" fillId="0" borderId="27" xfId="0" applyFont="1" applyFill="1" applyBorder="1" applyAlignment="1" applyProtection="1">
      <alignment horizontal="center" vertical="center"/>
      <protection locked="0"/>
    </xf>
    <xf numFmtId="0" fontId="8" fillId="32" borderId="8" xfId="0" applyNumberFormat="1" applyFont="1" applyFill="1" applyBorder="1" applyAlignment="1" applyProtection="1">
      <alignment horizontal="center" vertical="center"/>
    </xf>
    <xf numFmtId="0" fontId="8" fillId="32" borderId="22" xfId="0" applyNumberFormat="1" applyFont="1" applyFill="1" applyBorder="1" applyAlignment="1" applyProtection="1">
      <alignment horizontal="center" vertical="center"/>
    </xf>
    <xf numFmtId="0" fontId="8" fillId="32" borderId="9" xfId="0" applyNumberFormat="1" applyFont="1" applyFill="1" applyBorder="1" applyAlignment="1" applyProtection="1">
      <alignment horizontal="center" vertical="center"/>
    </xf>
    <xf numFmtId="0" fontId="8" fillId="32" borderId="21" xfId="0" applyNumberFormat="1" applyFont="1" applyFill="1" applyBorder="1" applyAlignment="1" applyProtection="1">
      <alignment vertical="center"/>
    </xf>
    <xf numFmtId="0" fontId="8" fillId="32" borderId="22" xfId="0" applyNumberFormat="1" applyFont="1" applyFill="1" applyBorder="1" applyAlignment="1" applyProtection="1">
      <alignment vertical="center"/>
    </xf>
    <xf numFmtId="0" fontId="8" fillId="32" borderId="9" xfId="0" applyNumberFormat="1" applyFont="1" applyFill="1" applyBorder="1" applyAlignment="1" applyProtection="1">
      <alignment vertical="center"/>
    </xf>
    <xf numFmtId="0" fontId="8" fillId="0" borderId="30" xfId="0" applyFont="1" applyFill="1" applyBorder="1" applyAlignment="1" applyProtection="1">
      <alignment horizontal="center" vertical="top" wrapText="1"/>
      <protection locked="0"/>
    </xf>
    <xf numFmtId="0" fontId="8" fillId="0" borderId="68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Fill="1" applyBorder="1" applyAlignment="1" applyProtection="1">
      <alignment horizontal="center" vertical="top" wrapText="1"/>
      <protection locked="0"/>
    </xf>
    <xf numFmtId="0" fontId="8" fillId="0" borderId="13" xfId="0" applyFont="1" applyFill="1" applyBorder="1" applyAlignment="1" applyProtection="1">
      <alignment horizontal="center" vertical="top" wrapText="1"/>
      <protection locked="0"/>
    </xf>
    <xf numFmtId="0" fontId="8" fillId="0" borderId="14" xfId="0" applyFont="1" applyFill="1" applyBorder="1" applyAlignment="1" applyProtection="1">
      <alignment horizontal="center" vertical="top" wrapText="1"/>
      <protection locked="0"/>
    </xf>
    <xf numFmtId="0" fontId="38" fillId="0" borderId="29" xfId="0" applyFont="1" applyBorder="1" applyAlignment="1" applyProtection="1">
      <alignment horizontal="center" vertical="center"/>
      <protection locked="0"/>
    </xf>
    <xf numFmtId="0" fontId="38" fillId="0" borderId="2" xfId="0" applyFont="1" applyBorder="1" applyAlignment="1" applyProtection="1">
      <alignment horizontal="center" vertical="center"/>
      <protection locked="0"/>
    </xf>
    <xf numFmtId="0" fontId="39" fillId="2" borderId="69" xfId="0" applyFont="1" applyFill="1" applyBorder="1" applyAlignment="1" applyProtection="1">
      <alignment horizontal="center" vertical="center" wrapText="1"/>
    </xf>
    <xf numFmtId="0" fontId="39" fillId="2" borderId="70" xfId="0" applyFont="1" applyFill="1" applyBorder="1" applyAlignment="1" applyProtection="1">
      <alignment horizontal="center" vertical="center" wrapText="1"/>
    </xf>
    <xf numFmtId="0" fontId="38" fillId="0" borderId="67" xfId="0" applyFont="1" applyBorder="1" applyAlignment="1" applyProtection="1">
      <alignment horizontal="center" vertical="center"/>
      <protection locked="0"/>
    </xf>
    <xf numFmtId="0" fontId="38" fillId="0" borderId="48" xfId="0" applyFont="1" applyBorder="1" applyAlignment="1" applyProtection="1">
      <alignment horizontal="center" vertical="center"/>
      <protection locked="0"/>
    </xf>
    <xf numFmtId="0" fontId="38" fillId="0" borderId="49" xfId="0" applyFont="1" applyBorder="1" applyAlignment="1" applyProtection="1">
      <alignment horizontal="center" vertical="center"/>
      <protection locked="0"/>
    </xf>
    <xf numFmtId="0" fontId="38" fillId="0" borderId="25" xfId="0" applyFont="1" applyBorder="1" applyAlignment="1" applyProtection="1">
      <alignment horizontal="center" vertical="center"/>
      <protection locked="0"/>
    </xf>
    <xf numFmtId="0" fontId="38" fillId="0" borderId="35" xfId="0" applyFont="1" applyBorder="1" applyAlignment="1" applyProtection="1">
      <alignment horizontal="center" vertical="center"/>
      <protection locked="0"/>
    </xf>
    <xf numFmtId="0" fontId="38" fillId="0" borderId="65" xfId="0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 applyProtection="1">
      <alignment horizontal="center" vertical="center"/>
      <protection locked="0"/>
    </xf>
    <xf numFmtId="0" fontId="38" fillId="0" borderId="31" xfId="0" applyFont="1" applyBorder="1" applyAlignment="1" applyProtection="1">
      <alignment horizontal="center" vertical="center"/>
      <protection locked="0"/>
    </xf>
    <xf numFmtId="0" fontId="38" fillId="0" borderId="12" xfId="0" applyFont="1" applyBorder="1" applyAlignment="1" applyProtection="1">
      <alignment horizontal="center" vertical="center"/>
      <protection locked="0"/>
    </xf>
    <xf numFmtId="0" fontId="38" fillId="0" borderId="66" xfId="0" applyFont="1" applyBorder="1" applyAlignment="1" applyProtection="1">
      <alignment horizontal="center" vertical="center"/>
      <protection locked="0"/>
    </xf>
    <xf numFmtId="0" fontId="38" fillId="0" borderId="19" xfId="0" applyFont="1" applyBorder="1" applyAlignment="1" applyProtection="1">
      <alignment horizontal="center" vertical="center"/>
      <protection locked="0"/>
    </xf>
    <xf numFmtId="0" fontId="38" fillId="0" borderId="20" xfId="0" applyFont="1" applyBorder="1" applyAlignment="1" applyProtection="1">
      <alignment horizontal="center" vertical="center"/>
      <protection locked="0"/>
    </xf>
    <xf numFmtId="0" fontId="8" fillId="32" borderId="62" xfId="0" applyFont="1" applyFill="1" applyBorder="1" applyAlignment="1" applyProtection="1">
      <alignment horizontal="center" vertical="center"/>
    </xf>
    <xf numFmtId="0" fontId="8" fillId="32" borderId="79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</xf>
    <xf numFmtId="0" fontId="39" fillId="2" borderId="29" xfId="0" applyFont="1" applyFill="1" applyBorder="1" applyAlignment="1" applyProtection="1">
      <alignment vertical="center"/>
    </xf>
    <xf numFmtId="0" fontId="63" fillId="2" borderId="2" xfId="0" applyFont="1" applyFill="1" applyBorder="1" applyAlignment="1" applyProtection="1">
      <alignment vertical="center"/>
    </xf>
    <xf numFmtId="0" fontId="39" fillId="2" borderId="20" xfId="0" applyFont="1" applyFill="1" applyBorder="1" applyAlignment="1" applyProtection="1">
      <alignment vertical="center"/>
    </xf>
    <xf numFmtId="0" fontId="63" fillId="2" borderId="20" xfId="0" applyFont="1" applyFill="1" applyBorder="1" applyAlignment="1" applyProtection="1">
      <alignment vertical="center"/>
    </xf>
    <xf numFmtId="0" fontId="39" fillId="2" borderId="48" xfId="0" applyFont="1" applyFill="1" applyBorder="1" applyAlignment="1" applyProtection="1">
      <alignment horizontal="left" vertical="center"/>
    </xf>
    <xf numFmtId="0" fontId="39" fillId="2" borderId="4" xfId="0" applyFont="1" applyFill="1" applyBorder="1" applyAlignment="1" applyProtection="1">
      <alignment horizontal="left" vertical="center"/>
    </xf>
    <xf numFmtId="0" fontId="39" fillId="2" borderId="32" xfId="0" applyFont="1" applyFill="1" applyBorder="1" applyAlignment="1" applyProtection="1">
      <alignment horizontal="center" vertical="center" wrapText="1"/>
    </xf>
    <xf numFmtId="0" fontId="63" fillId="2" borderId="50" xfId="0" applyFont="1" applyFill="1" applyBorder="1" applyAlignment="1" applyProtection="1">
      <alignment horizontal="center" vertical="center" wrapText="1"/>
    </xf>
    <xf numFmtId="0" fontId="39" fillId="2" borderId="19" xfId="0" applyFont="1" applyFill="1" applyBorder="1" applyAlignment="1" applyProtection="1">
      <alignment vertical="center"/>
    </xf>
    <xf numFmtId="0" fontId="63" fillId="2" borderId="20" xfId="0" applyFont="1" applyFill="1" applyBorder="1" applyAlignment="1" applyProtection="1"/>
    <xf numFmtId="0" fontId="63" fillId="2" borderId="47" xfId="0" applyFont="1" applyFill="1" applyBorder="1" applyAlignment="1" applyProtection="1"/>
    <xf numFmtId="0" fontId="8" fillId="0" borderId="29" xfId="0" applyFont="1" applyBorder="1" applyAlignment="1" applyProtection="1">
      <alignment vertical="top" wrapText="1"/>
      <protection locked="0"/>
    </xf>
    <xf numFmtId="0" fontId="50" fillId="0" borderId="2" xfId="0" applyFont="1" applyBorder="1" applyAlignment="1" applyProtection="1">
      <alignment vertical="top" wrapText="1"/>
      <protection locked="0"/>
    </xf>
    <xf numFmtId="0" fontId="50" fillId="0" borderId="5" xfId="0" applyFont="1" applyBorder="1" applyAlignment="1" applyProtection="1">
      <alignment vertical="top" wrapText="1"/>
      <protection locked="0"/>
    </xf>
    <xf numFmtId="0" fontId="50" fillId="0" borderId="29" xfId="0" applyFont="1" applyBorder="1" applyAlignment="1" applyProtection="1">
      <alignment vertical="top" wrapText="1"/>
      <protection locked="0"/>
    </xf>
    <xf numFmtId="0" fontId="50" fillId="0" borderId="49" xfId="0" applyFont="1" applyBorder="1" applyAlignment="1" applyProtection="1">
      <alignment vertical="top" wrapText="1"/>
      <protection locked="0"/>
    </xf>
    <xf numFmtId="0" fontId="50" fillId="0" borderId="25" xfId="0" applyFont="1" applyBorder="1" applyAlignment="1" applyProtection="1">
      <alignment vertical="top" wrapText="1"/>
      <protection locked="0"/>
    </xf>
    <xf numFmtId="0" fontId="50" fillId="0" borderId="3" xfId="0" applyFont="1" applyBorder="1" applyAlignment="1" applyProtection="1">
      <alignment vertical="top" wrapText="1"/>
      <protection locked="0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39" fillId="2" borderId="19" xfId="0" applyFont="1" applyFill="1" applyBorder="1" applyAlignment="1" applyProtection="1">
      <alignment horizontal="left" vertical="center"/>
    </xf>
    <xf numFmtId="0" fontId="63" fillId="2" borderId="48" xfId="0" applyFont="1" applyFill="1" applyBorder="1" applyAlignment="1" applyProtection="1">
      <alignment vertical="center"/>
    </xf>
    <xf numFmtId="0" fontId="79" fillId="0" borderId="48" xfId="0" applyFont="1" applyBorder="1" applyAlignment="1" applyProtection="1">
      <alignment horizontal="center" vertical="center" wrapText="1"/>
    </xf>
    <xf numFmtId="0" fontId="79" fillId="0" borderId="2" xfId="0" applyFont="1" applyBorder="1" applyAlignment="1" applyProtection="1">
      <alignment horizontal="center" vertical="center" wrapText="1"/>
    </xf>
    <xf numFmtId="0" fontId="8" fillId="32" borderId="2" xfId="0" applyFont="1" applyFill="1" applyBorder="1" applyAlignment="1" applyProtection="1">
      <alignment vertical="center"/>
    </xf>
    <xf numFmtId="0" fontId="8" fillId="32" borderId="8" xfId="0" applyFont="1" applyFill="1" applyBorder="1" applyAlignment="1" applyProtection="1">
      <alignment horizontal="left" vertical="center"/>
    </xf>
    <xf numFmtId="0" fontId="8" fillId="32" borderId="22" xfId="0" applyFont="1" applyFill="1" applyBorder="1" applyAlignment="1" applyProtection="1">
      <alignment horizontal="left" vertical="center"/>
    </xf>
    <xf numFmtId="0" fontId="8" fillId="32" borderId="23" xfId="0" applyFont="1" applyFill="1" applyBorder="1" applyAlignment="1" applyProtection="1">
      <alignment horizontal="left" vertical="center"/>
    </xf>
    <xf numFmtId="0" fontId="2" fillId="0" borderId="67" xfId="0" applyFont="1" applyBorder="1" applyAlignment="1" applyProtection="1">
      <alignment vertical="center"/>
    </xf>
    <xf numFmtId="0" fontId="0" fillId="0" borderId="48" xfId="0" applyBorder="1" applyAlignment="1" applyProtection="1"/>
    <xf numFmtId="0" fontId="0" fillId="0" borderId="29" xfId="0" applyBorder="1" applyAlignment="1" applyProtection="1"/>
    <xf numFmtId="0" fontId="0" fillId="0" borderId="2" xfId="0" applyBorder="1" applyAlignment="1" applyProtection="1"/>
    <xf numFmtId="0" fontId="39" fillId="2" borderId="2" xfId="0" applyFont="1" applyFill="1" applyBorder="1" applyAlignment="1" applyProtection="1">
      <alignment horizontal="left" vertical="center"/>
    </xf>
    <xf numFmtId="0" fontId="64" fillId="2" borderId="2" xfId="0" applyFont="1" applyFill="1" applyBorder="1" applyAlignment="1" applyProtection="1">
      <alignment horizontal="left" vertical="center"/>
    </xf>
    <xf numFmtId="0" fontId="50" fillId="32" borderId="5" xfId="0" applyFont="1" applyFill="1" applyBorder="1" applyAlignment="1" applyProtection="1">
      <alignment vertical="center"/>
    </xf>
    <xf numFmtId="0" fontId="39" fillId="2" borderId="2" xfId="0" applyFont="1" applyFill="1" applyBorder="1" applyAlignment="1" applyProtection="1">
      <alignment vertical="center"/>
    </xf>
    <xf numFmtId="0" fontId="64" fillId="2" borderId="5" xfId="0" applyFont="1" applyFill="1" applyBorder="1" applyAlignment="1" applyProtection="1">
      <alignment vertical="center"/>
    </xf>
    <xf numFmtId="0" fontId="39" fillId="32" borderId="2" xfId="0" applyFont="1" applyFill="1" applyBorder="1" applyAlignment="1" applyProtection="1">
      <alignment vertical="center"/>
    </xf>
    <xf numFmtId="0" fontId="64" fillId="2" borderId="2" xfId="0" applyFont="1" applyFill="1" applyBorder="1" applyAlignment="1" applyProtection="1">
      <alignment vertical="center"/>
    </xf>
    <xf numFmtId="0" fontId="64" fillId="2" borderId="5" xfId="0" applyFont="1" applyFill="1" applyBorder="1" applyAlignment="1" applyProtection="1">
      <alignment horizontal="left" vertical="center"/>
    </xf>
    <xf numFmtId="0" fontId="39" fillId="2" borderId="8" xfId="0" applyFont="1" applyFill="1" applyBorder="1" applyAlignment="1" applyProtection="1">
      <alignment horizontal="left" vertical="center"/>
    </xf>
    <xf numFmtId="0" fontId="39" fillId="2" borderId="22" xfId="0" applyFont="1" applyFill="1" applyBorder="1" applyAlignment="1" applyProtection="1">
      <alignment horizontal="left" vertical="center"/>
    </xf>
    <xf numFmtId="0" fontId="39" fillId="2" borderId="9" xfId="0" applyFont="1" applyFill="1" applyBorder="1" applyAlignment="1" applyProtection="1">
      <alignment horizontal="left" vertical="center"/>
    </xf>
    <xf numFmtId="0" fontId="39" fillId="2" borderId="22" xfId="0" applyFont="1" applyFill="1" applyBorder="1" applyAlignment="1" applyProtection="1">
      <alignment horizontal="center" vertical="center"/>
    </xf>
    <xf numFmtId="0" fontId="39" fillId="2" borderId="9" xfId="0" applyFont="1" applyFill="1" applyBorder="1" applyAlignment="1" applyProtection="1">
      <alignment horizontal="center" vertical="center"/>
    </xf>
    <xf numFmtId="0" fontId="8" fillId="32" borderId="2" xfId="0" applyNumberFormat="1" applyFont="1" applyFill="1" applyBorder="1" applyAlignment="1" applyProtection="1">
      <alignment vertical="center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20" xfId="0" applyFont="1" applyBorder="1" applyAlignment="1" applyProtection="1">
      <alignment horizontal="center" vertical="center"/>
      <protection locked="0"/>
    </xf>
    <xf numFmtId="0" fontId="1" fillId="2" borderId="71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46" xfId="0" applyFont="1" applyFill="1" applyBorder="1" applyAlignment="1" applyProtection="1">
      <alignment horizontal="center" vertical="center"/>
    </xf>
    <xf numFmtId="0" fontId="1" fillId="2" borderId="38" xfId="0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8" fillId="0" borderId="72" xfId="0" applyFont="1" applyBorder="1" applyAlignment="1" applyProtection="1">
      <alignment horizontal="left" vertical="center"/>
      <protection locked="0"/>
    </xf>
    <xf numFmtId="0" fontId="8" fillId="0" borderId="57" xfId="0" applyFont="1" applyBorder="1" applyAlignment="1" applyProtection="1">
      <alignment horizontal="left" vertical="center"/>
      <protection locked="0"/>
    </xf>
    <xf numFmtId="0" fontId="39" fillId="0" borderId="7" xfId="0" applyFont="1" applyBorder="1" applyAlignment="1" applyProtection="1">
      <alignment horizontal="center" vertical="center"/>
      <protection locked="0"/>
    </xf>
    <xf numFmtId="0" fontId="10" fillId="0" borderId="72" xfId="0" applyFont="1" applyFill="1" applyBorder="1" applyAlignment="1" applyProtection="1">
      <alignment horizontal="center" vertical="center"/>
      <protection locked="0"/>
    </xf>
    <xf numFmtId="0" fontId="11" fillId="0" borderId="72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</xf>
    <xf numFmtId="0" fontId="8" fillId="32" borderId="57" xfId="0" applyFont="1" applyFill="1" applyBorder="1" applyAlignment="1" applyProtection="1">
      <alignment horizontal="center" vertical="center"/>
    </xf>
    <xf numFmtId="0" fontId="8" fillId="32" borderId="30" xfId="0" applyFont="1" applyFill="1" applyBorder="1" applyAlignment="1" applyProtection="1">
      <alignment horizontal="center" vertical="center"/>
    </xf>
    <xf numFmtId="0" fontId="1" fillId="2" borderId="67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3" fillId="2" borderId="73" xfId="0" applyFont="1" applyFill="1" applyBorder="1" applyAlignment="1" applyProtection="1">
      <alignment vertical="center"/>
    </xf>
    <xf numFmtId="0" fontId="3" fillId="2" borderId="74" xfId="0" applyFont="1" applyFill="1" applyBorder="1" applyAlignment="1" applyProtection="1">
      <alignment vertical="center"/>
    </xf>
    <xf numFmtId="0" fontId="8" fillId="0" borderId="29" xfId="0" applyFont="1" applyBorder="1" applyAlignment="1" applyProtection="1">
      <alignment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72" xfId="0" applyFont="1" applyBorder="1" applyAlignment="1" applyProtection="1">
      <alignment vertical="center"/>
      <protection locked="0"/>
    </xf>
    <xf numFmtId="0" fontId="39" fillId="2" borderId="54" xfId="0" applyFont="1" applyFill="1" applyBorder="1" applyAlignment="1" applyProtection="1">
      <alignment horizontal="center" vertical="center"/>
    </xf>
    <xf numFmtId="0" fontId="39" fillId="2" borderId="58" xfId="0" applyFont="1" applyFill="1" applyBorder="1" applyAlignment="1" applyProtection="1">
      <alignment horizontal="center" vertical="center"/>
    </xf>
    <xf numFmtId="0" fontId="39" fillId="2" borderId="48" xfId="0" applyFont="1" applyFill="1" applyBorder="1" applyAlignment="1" applyProtection="1">
      <alignment horizontal="center" vertical="center"/>
    </xf>
    <xf numFmtId="0" fontId="39" fillId="2" borderId="4" xfId="0" applyFont="1" applyFill="1" applyBorder="1" applyAlignment="1" applyProtection="1">
      <alignment horizontal="center" vertical="center"/>
    </xf>
    <xf numFmtId="0" fontId="39" fillId="0" borderId="21" xfId="0" applyFont="1" applyBorder="1" applyAlignment="1" applyProtection="1">
      <alignment horizontal="center" vertical="center"/>
      <protection locked="0"/>
    </xf>
    <xf numFmtId="0" fontId="39" fillId="0" borderId="9" xfId="0" applyFont="1" applyBorder="1" applyAlignment="1" applyProtection="1">
      <alignment horizontal="center" vertical="center"/>
      <protection locked="0"/>
    </xf>
    <xf numFmtId="0" fontId="8" fillId="32" borderId="57" xfId="0" applyFont="1" applyFill="1" applyBorder="1" applyAlignment="1" applyProtection="1">
      <alignment horizontal="left" vertical="center"/>
    </xf>
    <xf numFmtId="0" fontId="8" fillId="32" borderId="0" xfId="0" applyFont="1" applyFill="1" applyBorder="1" applyAlignment="1" applyProtection="1">
      <alignment horizontal="left" vertical="center"/>
    </xf>
    <xf numFmtId="0" fontId="8" fillId="32" borderId="11" xfId="0" applyFont="1" applyFill="1" applyBorder="1" applyAlignment="1" applyProtection="1">
      <alignment horizontal="left" vertical="center"/>
    </xf>
    <xf numFmtId="0" fontId="8" fillId="32" borderId="7" xfId="0" applyFont="1" applyFill="1" applyBorder="1" applyAlignment="1" applyProtection="1">
      <alignment horizontal="left" vertical="center"/>
    </xf>
    <xf numFmtId="0" fontId="8" fillId="32" borderId="27" xfId="0" applyFont="1" applyFill="1" applyBorder="1" applyAlignment="1" applyProtection="1">
      <alignment horizontal="left" vertical="center"/>
    </xf>
    <xf numFmtId="0" fontId="8" fillId="32" borderId="39" xfId="0" applyFont="1" applyFill="1" applyBorder="1" applyAlignment="1" applyProtection="1">
      <alignment horizontal="left" vertical="center"/>
    </xf>
    <xf numFmtId="0" fontId="39" fillId="2" borderId="72" xfId="0" applyFont="1" applyFill="1" applyBorder="1" applyAlignment="1" applyProtection="1">
      <alignment horizontal="left" vertical="center"/>
    </xf>
    <xf numFmtId="0" fontId="64" fillId="2" borderId="72" xfId="0" applyFont="1" applyFill="1" applyBorder="1" applyAlignment="1" applyProtection="1">
      <alignment horizontal="left" vertical="center"/>
    </xf>
    <xf numFmtId="0" fontId="64" fillId="2" borderId="74" xfId="0" applyFont="1" applyFill="1" applyBorder="1" applyAlignment="1" applyProtection="1">
      <alignment horizontal="left"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4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39" fillId="0" borderId="47" xfId="0" applyFont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66" xfId="0" applyFont="1" applyFill="1" applyBorder="1" applyAlignment="1" applyProtection="1">
      <alignment horizontal="center" vertical="center"/>
    </xf>
    <xf numFmtId="0" fontId="39" fillId="2" borderId="67" xfId="0" applyFont="1" applyFill="1" applyBorder="1" applyAlignment="1" applyProtection="1">
      <alignment vertical="center"/>
    </xf>
    <xf numFmtId="0" fontId="39" fillId="2" borderId="61" xfId="0" applyFont="1" applyFill="1" applyBorder="1" applyAlignment="1" applyProtection="1">
      <alignment vertical="center"/>
    </xf>
    <xf numFmtId="0" fontId="39" fillId="2" borderId="49" xfId="0" applyFont="1" applyFill="1" applyBorder="1" applyAlignment="1" applyProtection="1">
      <alignment vertical="center"/>
    </xf>
    <xf numFmtId="0" fontId="39" fillId="2" borderId="25" xfId="0" applyFont="1" applyFill="1" applyBorder="1" applyAlignment="1" applyProtection="1">
      <alignment vertical="center"/>
    </xf>
    <xf numFmtId="0" fontId="8" fillId="32" borderId="25" xfId="0" applyFont="1" applyFill="1" applyBorder="1" applyAlignment="1" applyProtection="1">
      <alignment horizontal="left" vertical="center"/>
    </xf>
    <xf numFmtId="0" fontId="12" fillId="32" borderId="25" xfId="0" applyFont="1" applyFill="1" applyBorder="1" applyAlignment="1" applyProtection="1">
      <alignment horizontal="left" vertical="center"/>
    </xf>
    <xf numFmtId="0" fontId="12" fillId="32" borderId="3" xfId="0" applyFont="1" applyFill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39" fillId="2" borderId="22" xfId="0" applyFont="1" applyFill="1" applyBorder="1" applyAlignment="1" applyProtection="1">
      <alignment horizontal="center" vertical="center" wrapText="1"/>
    </xf>
    <xf numFmtId="0" fontId="39" fillId="2" borderId="9" xfId="0" applyFont="1" applyFill="1" applyBorder="1" applyAlignment="1" applyProtection="1">
      <alignment horizontal="center" vertical="center" wrapText="1"/>
    </xf>
    <xf numFmtId="0" fontId="39" fillId="2" borderId="40" xfId="0" applyFont="1" applyFill="1" applyBorder="1" applyAlignment="1" applyProtection="1">
      <alignment horizontal="center" vertical="center" wrapText="1"/>
    </xf>
    <xf numFmtId="0" fontId="64" fillId="2" borderId="25" xfId="0" applyFont="1" applyFill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39" fillId="2" borderId="75" xfId="0" applyFont="1" applyFill="1" applyBorder="1" applyAlignment="1" applyProtection="1">
      <alignment horizontal="center" vertical="center" wrapText="1"/>
    </xf>
    <xf numFmtId="0" fontId="63" fillId="2" borderId="48" xfId="0" applyFont="1" applyFill="1" applyBorder="1" applyAlignment="1" applyProtection="1">
      <alignment horizontal="center" vertical="center" wrapText="1"/>
    </xf>
    <xf numFmtId="0" fontId="63" fillId="2" borderId="4" xfId="0" applyFont="1" applyFill="1" applyBorder="1" applyAlignment="1" applyProtection="1">
      <alignment horizontal="center" vertical="center" wrapText="1"/>
    </xf>
    <xf numFmtId="0" fontId="63" fillId="2" borderId="9" xfId="0" applyFont="1" applyFill="1" applyBorder="1" applyAlignment="1" applyProtection="1">
      <alignment horizontal="center" vertical="center" wrapText="1"/>
    </xf>
    <xf numFmtId="0" fontId="63" fillId="2" borderId="2" xfId="0" applyFont="1" applyFill="1" applyBorder="1" applyAlignment="1" applyProtection="1">
      <alignment horizontal="center" vertical="center" wrapText="1"/>
    </xf>
    <xf numFmtId="0" fontId="63" fillId="2" borderId="5" xfId="0" applyFont="1" applyFill="1" applyBorder="1" applyAlignment="1" applyProtection="1">
      <alignment horizontal="center" vertical="center" wrapText="1"/>
    </xf>
    <xf numFmtId="49" fontId="8" fillId="32" borderId="8" xfId="0" applyNumberFormat="1" applyFont="1" applyFill="1" applyBorder="1" applyAlignment="1" applyProtection="1">
      <alignment horizontal="center" vertical="center"/>
    </xf>
    <xf numFmtId="0" fontId="39" fillId="0" borderId="38" xfId="0" applyFont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31" xfId="0" applyFont="1" applyFill="1" applyBorder="1" applyAlignment="1" applyProtection="1">
      <alignment horizontal="center" vertical="center"/>
    </xf>
    <xf numFmtId="0" fontId="39" fillId="2" borderId="67" xfId="0" applyFont="1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vertical="center"/>
    </xf>
    <xf numFmtId="0" fontId="3" fillId="2" borderId="5" xfId="0" applyFont="1" applyFill="1" applyBorder="1" applyAlignment="1" applyProtection="1">
      <alignment vertical="center"/>
    </xf>
    <xf numFmtId="0" fontId="39" fillId="2" borderId="48" xfId="0" applyFont="1" applyFill="1" applyBorder="1" applyAlignment="1" applyProtection="1">
      <alignment vertical="center"/>
    </xf>
    <xf numFmtId="0" fontId="64" fillId="2" borderId="4" xfId="0" applyFont="1" applyFill="1" applyBorder="1" applyAlignment="1" applyProtection="1">
      <alignment vertical="center"/>
    </xf>
    <xf numFmtId="0" fontId="2" fillId="0" borderId="35" xfId="0" applyFont="1" applyBorder="1" applyAlignment="1" applyProtection="1">
      <alignment vertical="center"/>
    </xf>
    <xf numFmtId="0" fontId="2" fillId="0" borderId="36" xfId="0" applyFont="1" applyBorder="1" applyAlignment="1" applyProtection="1">
      <alignment vertical="center"/>
    </xf>
    <xf numFmtId="0" fontId="2" fillId="0" borderId="65" xfId="0" applyFont="1" applyBorder="1" applyAlignment="1" applyProtection="1">
      <alignment vertical="center"/>
    </xf>
    <xf numFmtId="0" fontId="2" fillId="0" borderId="38" xfId="0" applyFont="1" applyBorder="1" applyAlignment="1" applyProtection="1">
      <alignment vertical="center"/>
    </xf>
    <xf numFmtId="0" fontId="2" fillId="0" borderId="27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79" fillId="0" borderId="59" xfId="0" applyFont="1" applyBorder="1" applyAlignment="1" applyProtection="1">
      <alignment horizontal="center" vertical="center" wrapText="1"/>
    </xf>
    <xf numFmtId="0" fontId="79" fillId="0" borderId="36" xfId="0" applyFont="1" applyBorder="1" applyAlignment="1" applyProtection="1">
      <alignment horizontal="center" vertical="center" wrapText="1"/>
    </xf>
    <xf numFmtId="0" fontId="79" fillId="0" borderId="65" xfId="0" applyFont="1" applyBorder="1" applyAlignment="1" applyProtection="1">
      <alignment horizontal="center" vertical="center" wrapText="1"/>
    </xf>
    <xf numFmtId="0" fontId="79" fillId="0" borderId="7" xfId="0" applyFont="1" applyBorder="1" applyAlignment="1" applyProtection="1">
      <alignment horizontal="center" vertical="center" wrapText="1"/>
    </xf>
    <xf numFmtId="0" fontId="79" fillId="0" borderId="27" xfId="0" applyFont="1" applyBorder="1" applyAlignment="1" applyProtection="1">
      <alignment horizontal="center" vertical="center" wrapText="1"/>
    </xf>
    <xf numFmtId="0" fontId="79" fillId="0" borderId="6" xfId="0" applyFont="1" applyBorder="1" applyAlignment="1" applyProtection="1">
      <alignment horizontal="center" vertical="center" wrapText="1"/>
    </xf>
    <xf numFmtId="0" fontId="64" fillId="2" borderId="48" xfId="0" applyFont="1" applyFill="1" applyBorder="1" applyAlignment="1" applyProtection="1">
      <alignment vertical="center"/>
    </xf>
    <xf numFmtId="0" fontId="8" fillId="32" borderId="9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8" fillId="32" borderId="51" xfId="0" applyFont="1" applyFill="1" applyBorder="1" applyAlignment="1" applyProtection="1">
      <alignment horizontal="left" vertical="center"/>
    </xf>
    <xf numFmtId="0" fontId="12" fillId="0" borderId="2" xfId="0" applyFont="1" applyFill="1" applyBorder="1" applyAlignment="1" applyProtection="1">
      <alignment horizontal="left" vertical="center"/>
      <protection locked="0"/>
    </xf>
    <xf numFmtId="0" fontId="12" fillId="0" borderId="5" xfId="0" applyFont="1" applyFill="1" applyBorder="1" applyAlignment="1" applyProtection="1">
      <alignment horizontal="left" vertical="center"/>
      <protection locked="0"/>
    </xf>
    <xf numFmtId="0" fontId="39" fillId="0" borderId="2" xfId="0" applyFont="1" applyBorder="1" applyAlignment="1" applyProtection="1">
      <alignment horizontal="center" vertical="center"/>
      <protection locked="0"/>
    </xf>
    <xf numFmtId="0" fontId="39" fillId="0" borderId="5" xfId="0" applyFont="1" applyBorder="1" applyAlignment="1" applyProtection="1">
      <alignment horizontal="center" vertical="center"/>
      <protection locked="0"/>
    </xf>
    <xf numFmtId="0" fontId="39" fillId="0" borderId="8" xfId="0" applyFont="1" applyBorder="1" applyAlignment="1" applyProtection="1">
      <alignment horizontal="center" vertical="center"/>
      <protection locked="0"/>
    </xf>
    <xf numFmtId="0" fontId="1" fillId="2" borderId="32" xfId="0" applyFont="1" applyFill="1" applyBorder="1" applyAlignment="1" applyProtection="1">
      <alignment horizontal="center" vertical="center" wrapText="1"/>
    </xf>
    <xf numFmtId="0" fontId="0" fillId="2" borderId="50" xfId="0" applyFill="1" applyBorder="1" applyAlignment="1" applyProtection="1">
      <alignment horizontal="center" vertical="center" wrapText="1"/>
    </xf>
    <xf numFmtId="0" fontId="8" fillId="0" borderId="29" xfId="0" applyFont="1" applyFill="1" applyBorder="1" applyAlignment="1" applyProtection="1">
      <alignment vertical="center"/>
      <protection locked="0"/>
    </xf>
    <xf numFmtId="0" fontId="12" fillId="0" borderId="2" xfId="0" applyFont="1" applyFill="1" applyBorder="1" applyAlignment="1" applyProtection="1">
      <alignment vertical="center"/>
      <protection locked="0"/>
    </xf>
    <xf numFmtId="0" fontId="12" fillId="0" borderId="72" xfId="0" applyFont="1" applyFill="1" applyBorder="1" applyAlignment="1" applyProtection="1">
      <alignment vertical="center"/>
      <protection locked="0"/>
    </xf>
    <xf numFmtId="0" fontId="8" fillId="32" borderId="57" xfId="0" applyFont="1" applyFill="1" applyBorder="1" applyAlignment="1" applyProtection="1">
      <alignment horizontal="center" vertical="center"/>
      <protection locked="0"/>
    </xf>
    <xf numFmtId="0" fontId="8" fillId="32" borderId="30" xfId="0" applyFont="1" applyFill="1" applyBorder="1" applyAlignment="1" applyProtection="1">
      <alignment horizontal="center" vertical="center"/>
      <protection locked="0"/>
    </xf>
    <xf numFmtId="0" fontId="6" fillId="39" borderId="44" xfId="0" applyFont="1" applyFill="1" applyBorder="1" applyAlignment="1">
      <alignment horizontal="center" vertical="center" wrapText="1"/>
    </xf>
    <xf numFmtId="0" fontId="6" fillId="39" borderId="33" xfId="0" applyFont="1" applyFill="1" applyBorder="1" applyAlignment="1">
      <alignment horizontal="center" vertical="center" wrapText="1"/>
    </xf>
    <xf numFmtId="0" fontId="6" fillId="39" borderId="34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35" borderId="22" xfId="0" applyFont="1" applyFill="1" applyBorder="1" applyAlignment="1">
      <alignment horizontal="center" vertical="center"/>
    </xf>
    <xf numFmtId="0" fontId="0" fillId="35" borderId="9" xfId="0" applyFont="1" applyFill="1" applyBorder="1" applyAlignment="1">
      <alignment horizontal="center" vertical="center"/>
    </xf>
    <xf numFmtId="0" fontId="0" fillId="22" borderId="8" xfId="0" applyFont="1" applyFill="1" applyBorder="1" applyAlignment="1">
      <alignment horizontal="center" vertical="center"/>
    </xf>
    <xf numFmtId="0" fontId="0" fillId="22" borderId="22" xfId="0" applyFont="1" applyFill="1" applyBorder="1" applyAlignment="1">
      <alignment horizontal="center" vertical="center"/>
    </xf>
    <xf numFmtId="0" fontId="0" fillId="22" borderId="9" xfId="0" applyFont="1" applyFill="1" applyBorder="1" applyAlignment="1">
      <alignment horizontal="center" vertical="center"/>
    </xf>
    <xf numFmtId="0" fontId="41" fillId="39" borderId="36" xfId="2" applyFont="1" applyFill="1" applyBorder="1" applyAlignment="1">
      <alignment horizontal="center" vertical="center"/>
    </xf>
    <xf numFmtId="0" fontId="41" fillId="39" borderId="0" xfId="2" applyFont="1" applyFill="1" applyBorder="1" applyAlignment="1">
      <alignment horizontal="center" vertical="center"/>
    </xf>
    <xf numFmtId="0" fontId="70" fillId="35" borderId="16" xfId="0" applyFont="1" applyFill="1" applyBorder="1" applyAlignment="1">
      <alignment horizontal="center" vertical="center"/>
    </xf>
    <xf numFmtId="0" fontId="70" fillId="35" borderId="17" xfId="0" applyFont="1" applyFill="1" applyBorder="1" applyAlignment="1">
      <alignment horizontal="center" vertical="center"/>
    </xf>
    <xf numFmtId="0" fontId="70" fillId="35" borderId="18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left" vertical="top"/>
    </xf>
    <xf numFmtId="0" fontId="7" fillId="2" borderId="46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0" fillId="18" borderId="35" xfId="0" applyFill="1" applyBorder="1" applyAlignment="1">
      <alignment horizontal="center" vertical="center" wrapText="1"/>
    </xf>
    <xf numFmtId="0" fontId="0" fillId="18" borderId="36" xfId="0" applyFill="1" applyBorder="1" applyAlignment="1">
      <alignment horizontal="center" vertical="center" wrapText="1"/>
    </xf>
    <xf numFmtId="0" fontId="0" fillId="18" borderId="37" xfId="0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69" fillId="35" borderId="16" xfId="0" applyFont="1" applyFill="1" applyBorder="1" applyAlignment="1">
      <alignment horizontal="center" vertical="center"/>
    </xf>
    <xf numFmtId="0" fontId="69" fillId="35" borderId="17" xfId="0" applyFont="1" applyFill="1" applyBorder="1" applyAlignment="1">
      <alignment horizontal="center" vertical="center"/>
    </xf>
    <xf numFmtId="0" fontId="69" fillId="35" borderId="18" xfId="0" applyFont="1" applyFill="1" applyBorder="1" applyAlignment="1">
      <alignment horizontal="center" vertical="center"/>
    </xf>
    <xf numFmtId="0" fontId="14" fillId="12" borderId="35" xfId="2" applyFont="1" applyFill="1" applyBorder="1" applyAlignment="1">
      <alignment horizontal="center" vertical="center" wrapText="1"/>
    </xf>
    <xf numFmtId="0" fontId="14" fillId="12" borderId="36" xfId="2" applyFont="1" applyFill="1" applyBorder="1" applyAlignment="1">
      <alignment horizontal="center" vertical="center" wrapText="1"/>
    </xf>
    <xf numFmtId="0" fontId="14" fillId="12" borderId="37" xfId="2" applyFont="1" applyFill="1" applyBorder="1" applyAlignment="1">
      <alignment horizontal="center" vertical="center" wrapText="1"/>
    </xf>
    <xf numFmtId="0" fontId="14" fillId="12" borderId="10" xfId="2" applyFont="1" applyFill="1" applyBorder="1" applyAlignment="1">
      <alignment horizontal="center" vertical="center" wrapText="1"/>
    </xf>
    <xf numFmtId="0" fontId="14" fillId="12" borderId="0" xfId="2" applyFont="1" applyFill="1" applyBorder="1" applyAlignment="1">
      <alignment horizontal="center" vertical="center" wrapText="1"/>
    </xf>
    <xf numFmtId="0" fontId="14" fillId="12" borderId="11" xfId="2" applyFont="1" applyFill="1" applyBorder="1" applyAlignment="1">
      <alignment horizontal="center" vertical="center" wrapText="1"/>
    </xf>
    <xf numFmtId="0" fontId="14" fillId="12" borderId="12" xfId="2" applyFont="1" applyFill="1" applyBorder="1" applyAlignment="1">
      <alignment horizontal="center" vertical="center" wrapText="1"/>
    </xf>
    <xf numFmtId="0" fontId="14" fillId="12" borderId="13" xfId="2" applyFont="1" applyFill="1" applyBorder="1" applyAlignment="1">
      <alignment horizontal="center" vertical="center" wrapText="1"/>
    </xf>
    <xf numFmtId="0" fontId="14" fillId="12" borderId="14" xfId="2" applyFont="1" applyFill="1" applyBorder="1" applyAlignment="1">
      <alignment horizontal="center" vertical="center" wrapText="1"/>
    </xf>
    <xf numFmtId="0" fontId="9" fillId="2" borderId="76" xfId="0" applyNumberFormat="1" applyFont="1" applyFill="1" applyBorder="1" applyAlignment="1" applyProtection="1">
      <alignment horizontal="center" vertical="center"/>
    </xf>
    <xf numFmtId="0" fontId="9" fillId="2" borderId="69" xfId="0" applyNumberFormat="1" applyFont="1" applyFill="1" applyBorder="1" applyAlignment="1" applyProtection="1">
      <alignment horizontal="center" vertical="center"/>
    </xf>
    <xf numFmtId="0" fontId="9" fillId="2" borderId="70" xfId="0" applyNumberFormat="1" applyFont="1" applyFill="1" applyBorder="1" applyAlignment="1" applyProtection="1">
      <alignment horizontal="center" vertical="center"/>
    </xf>
    <xf numFmtId="0" fontId="5" fillId="0" borderId="78" xfId="0" applyNumberFormat="1" applyFont="1" applyBorder="1" applyAlignment="1" applyProtection="1">
      <alignment horizontal="center" vertical="center"/>
      <protection locked="0"/>
    </xf>
    <xf numFmtId="0" fontId="5" fillId="0" borderId="79" xfId="0" applyNumberFormat="1" applyFont="1" applyBorder="1" applyAlignment="1" applyProtection="1">
      <alignment horizontal="center" vertical="center"/>
      <protection locked="0"/>
    </xf>
    <xf numFmtId="0" fontId="5" fillId="0" borderId="77" xfId="0" applyNumberFormat="1" applyFont="1" applyBorder="1" applyAlignment="1" applyProtection="1">
      <alignment horizontal="center" vertical="center"/>
      <protection locked="0"/>
    </xf>
    <xf numFmtId="0" fontId="5" fillId="0" borderId="76" xfId="0" applyNumberFormat="1" applyFont="1" applyFill="1" applyBorder="1" applyAlignment="1" applyProtection="1">
      <alignment horizontal="center" vertical="center"/>
    </xf>
    <xf numFmtId="0" fontId="5" fillId="0" borderId="69" xfId="0" applyNumberFormat="1" applyFont="1" applyFill="1" applyBorder="1" applyAlignment="1" applyProtection="1">
      <alignment horizontal="center" vertical="center"/>
    </xf>
    <xf numFmtId="0" fontId="5" fillId="0" borderId="70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Border="1" applyAlignment="1" applyProtection="1">
      <alignment horizontal="center" vertical="center"/>
      <protection locked="0"/>
    </xf>
    <xf numFmtId="0" fontId="5" fillId="0" borderId="14" xfId="0" applyNumberFormat="1" applyFont="1" applyBorder="1" applyAlignment="1" applyProtection="1">
      <alignment horizontal="center" vertical="center"/>
      <protection locked="0"/>
    </xf>
    <xf numFmtId="0" fontId="0" fillId="0" borderId="78" xfId="0" applyBorder="1" applyAlignment="1">
      <alignment horizontal="left" vertical="center"/>
    </xf>
    <xf numFmtId="0" fontId="0" fillId="0" borderId="40" xfId="0" applyBorder="1"/>
    <xf numFmtId="0" fontId="0" fillId="0" borderId="21" xfId="0" applyFont="1" applyBorder="1" applyAlignment="1">
      <alignment horizontal="left" vertical="center"/>
    </xf>
    <xf numFmtId="0" fontId="0" fillId="0" borderId="9" xfId="0" applyBorder="1"/>
    <xf numFmtId="0" fontId="0" fillId="0" borderId="21" xfId="0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0" fillId="0" borderId="6" xfId="0" applyBorder="1"/>
    <xf numFmtId="0" fontId="68" fillId="35" borderId="16" xfId="0" applyFont="1" applyFill="1" applyBorder="1" applyAlignment="1">
      <alignment horizontal="center"/>
    </xf>
    <xf numFmtId="0" fontId="68" fillId="35" borderId="17" xfId="0" applyFont="1" applyFill="1" applyBorder="1" applyAlignment="1">
      <alignment horizontal="center"/>
    </xf>
    <xf numFmtId="0" fontId="68" fillId="35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3" fillId="9" borderId="0" xfId="4" applyFont="1" applyFill="1" applyBorder="1" applyAlignment="1">
      <alignment horizontal="center"/>
    </xf>
    <xf numFmtId="0" fontId="61" fillId="35" borderId="16" xfId="4" applyFont="1" applyFill="1" applyBorder="1" applyAlignment="1">
      <alignment horizontal="center"/>
    </xf>
    <xf numFmtId="0" fontId="61" fillId="35" borderId="17" xfId="4" applyFont="1" applyFill="1" applyBorder="1" applyAlignment="1">
      <alignment horizontal="center"/>
    </xf>
    <xf numFmtId="0" fontId="61" fillId="35" borderId="18" xfId="4" applyFont="1" applyFill="1" applyBorder="1" applyAlignment="1">
      <alignment horizontal="center"/>
    </xf>
    <xf numFmtId="0" fontId="6" fillId="0" borderId="57" xfId="4" applyFont="1" applyFill="1" applyBorder="1" applyAlignment="1">
      <alignment horizontal="left" vertical="center" wrapText="1"/>
    </xf>
    <xf numFmtId="0" fontId="6" fillId="0" borderId="30" xfId="4" applyFont="1" applyFill="1" applyBorder="1" applyAlignment="1">
      <alignment horizontal="left" vertical="center" wrapText="1"/>
    </xf>
    <xf numFmtId="0" fontId="6" fillId="0" borderId="46" xfId="4" applyFont="1" applyFill="1" applyBorder="1" applyAlignment="1">
      <alignment horizontal="left" vertical="center" wrapText="1"/>
    </xf>
    <xf numFmtId="0" fontId="6" fillId="0" borderId="51" xfId="4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left" vertical="center" wrapText="1"/>
    </xf>
    <xf numFmtId="0" fontId="6" fillId="0" borderId="31" xfId="4" applyFont="1" applyFill="1" applyBorder="1" applyAlignment="1">
      <alignment horizontal="left" vertical="center" wrapText="1"/>
    </xf>
    <xf numFmtId="0" fontId="6" fillId="0" borderId="7" xfId="4" applyFont="1" applyFill="1" applyBorder="1" applyAlignment="1">
      <alignment horizontal="left" vertical="center" wrapText="1"/>
    </xf>
    <xf numFmtId="0" fontId="6" fillId="0" borderId="27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0" fillId="17" borderId="61" xfId="0" applyFill="1" applyBorder="1" applyAlignment="1">
      <alignment horizontal="center"/>
    </xf>
    <xf numFmtId="0" fontId="0" fillId="17" borderId="70" xfId="0" applyFill="1" applyBorder="1" applyAlignment="1">
      <alignment horizontal="center"/>
    </xf>
    <xf numFmtId="0" fontId="0" fillId="0" borderId="52" xfId="0" applyNumberFormat="1" applyFill="1" applyBorder="1" applyAlignment="1">
      <alignment horizontal="center"/>
    </xf>
    <xf numFmtId="0" fontId="0" fillId="0" borderId="14" xfId="0" applyNumberFormat="1" applyFill="1" applyBorder="1" applyAlignment="1">
      <alignment horizontal="center"/>
    </xf>
    <xf numFmtId="0" fontId="16" fillId="41" borderId="35" xfId="2" applyFont="1" applyFill="1" applyBorder="1" applyAlignment="1">
      <alignment horizontal="center"/>
    </xf>
    <xf numFmtId="0" fontId="16" fillId="41" borderId="37" xfId="2" applyFont="1" applyFill="1" applyBorder="1" applyAlignment="1">
      <alignment horizontal="center"/>
    </xf>
    <xf numFmtId="0" fontId="16" fillId="17" borderId="35" xfId="2" applyFont="1" applyFill="1" applyBorder="1" applyAlignment="1">
      <alignment horizontal="center"/>
    </xf>
    <xf numFmtId="0" fontId="16" fillId="17" borderId="37" xfId="2" applyFont="1" applyFill="1" applyBorder="1" applyAlignment="1">
      <alignment horizontal="center"/>
    </xf>
    <xf numFmtId="0" fontId="16" fillId="15" borderId="35" xfId="2" applyFont="1" applyFill="1" applyBorder="1" applyAlignment="1">
      <alignment horizontal="center"/>
    </xf>
    <xf numFmtId="0" fontId="16" fillId="15" borderId="37" xfId="2" applyFont="1" applyFill="1" applyBorder="1" applyAlignment="1">
      <alignment horizontal="center"/>
    </xf>
    <xf numFmtId="0" fontId="16" fillId="18" borderId="35" xfId="2" applyFont="1" applyFill="1" applyBorder="1" applyAlignment="1">
      <alignment horizontal="center"/>
    </xf>
    <xf numFmtId="0" fontId="16" fillId="18" borderId="37" xfId="2" applyFont="1" applyFill="1" applyBorder="1" applyAlignment="1">
      <alignment horizontal="center"/>
    </xf>
    <xf numFmtId="0" fontId="16" fillId="29" borderId="35" xfId="2" applyFont="1" applyFill="1" applyBorder="1" applyAlignment="1">
      <alignment horizontal="center"/>
    </xf>
    <xf numFmtId="0" fontId="16" fillId="29" borderId="37" xfId="2" applyFont="1" applyFill="1" applyBorder="1" applyAlignment="1">
      <alignment horizontal="center"/>
    </xf>
    <xf numFmtId="0" fontId="16" fillId="35" borderId="35" xfId="2" applyFont="1" applyFill="1" applyBorder="1" applyAlignment="1">
      <alignment horizontal="center"/>
    </xf>
    <xf numFmtId="0" fontId="16" fillId="35" borderId="37" xfId="2" applyFont="1" applyFill="1" applyBorder="1" applyAlignment="1">
      <alignment horizontal="center"/>
    </xf>
    <xf numFmtId="0" fontId="16" fillId="20" borderId="35" xfId="2" applyFont="1" applyFill="1" applyBorder="1" applyAlignment="1">
      <alignment horizontal="center"/>
    </xf>
    <xf numFmtId="0" fontId="16" fillId="20" borderId="37" xfId="2" applyFont="1" applyFill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3 2" xfId="3"/>
    <cellStyle name="Normal 4" xfId="4"/>
  </cellStyles>
  <dxfs count="25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alignment horizontal="center" readingOrder="0"/>
    </dxf>
    <dxf>
      <alignment horizontal="center" readingOrder="0"/>
    </dxf>
    <dxf>
      <alignment vertical="center" readingOrder="0"/>
    </dxf>
    <dxf>
      <numFmt numFmtId="164" formatCode="0.0"/>
    </dxf>
    <dxf>
      <numFmt numFmtId="1" formatCode="0"/>
    </dxf>
    <dxf>
      <numFmt numFmtId="164" formatCode="0.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right" readingOrder="0"/>
    </dxf>
    <dxf>
      <numFmt numFmtId="2" formatCode="0.00"/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theme="6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6"/>
        </patternFill>
      </fill>
    </dxf>
    <dxf>
      <font>
        <b/>
        <i val="0"/>
      </font>
      <fill>
        <patternFill>
          <bgColor theme="6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</font>
      <fill>
        <patternFill>
          <bgColor theme="5"/>
        </patternFill>
      </fill>
    </dxf>
    <dxf>
      <fill>
        <patternFill patternType="gray0625"/>
      </fill>
    </dxf>
  </dxfs>
  <tableStyles count="0" defaultTableStyle="TableStyleMedium9" defaultPivotStyle="PivotStyleLight16"/>
  <colors>
    <mruColors>
      <color rgb="FFFFFFFF"/>
      <color rgb="FFFFFFCC"/>
      <color rgb="FFFFFF99"/>
      <color rgb="FFC0C0C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2049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28675" cy="174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4" name="TextBox 3"/>
        <xdr:cNvSpPr txBox="1"/>
      </xdr:nvSpPr>
      <xdr:spPr>
        <a:xfrm>
          <a:off x="3651250" y="1130300"/>
          <a:ext cx="107950" cy="88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12</xdr:row>
      <xdr:rowOff>88900</xdr:rowOff>
    </xdr:from>
    <xdr:to>
      <xdr:col>23</xdr:col>
      <xdr:colOff>69850</xdr:colOff>
      <xdr:row>13</xdr:row>
      <xdr:rowOff>50800</xdr:rowOff>
    </xdr:to>
    <xdr:sp macro="" textlink="">
      <xdr:nvSpPr>
        <xdr:cNvPr id="6" name="TextBox 5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13</xdr:row>
      <xdr:rowOff>88900</xdr:rowOff>
    </xdr:from>
    <xdr:to>
      <xdr:col>23</xdr:col>
      <xdr:colOff>69850</xdr:colOff>
      <xdr:row>14</xdr:row>
      <xdr:rowOff>50800</xdr:rowOff>
    </xdr:to>
    <xdr:sp macro="" textlink="">
      <xdr:nvSpPr>
        <xdr:cNvPr id="7" name="TextBox 6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14</xdr:row>
      <xdr:rowOff>88900</xdr:rowOff>
    </xdr:from>
    <xdr:to>
      <xdr:col>23</xdr:col>
      <xdr:colOff>69850</xdr:colOff>
      <xdr:row>15</xdr:row>
      <xdr:rowOff>50800</xdr:rowOff>
    </xdr:to>
    <xdr:sp macro="" textlink="">
      <xdr:nvSpPr>
        <xdr:cNvPr id="9" name="TextBox 8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14</xdr:row>
      <xdr:rowOff>88900</xdr:rowOff>
    </xdr:from>
    <xdr:to>
      <xdr:col>23</xdr:col>
      <xdr:colOff>69850</xdr:colOff>
      <xdr:row>15</xdr:row>
      <xdr:rowOff>50800</xdr:rowOff>
    </xdr:to>
    <xdr:sp macro="" textlink="">
      <xdr:nvSpPr>
        <xdr:cNvPr id="10" name="TextBox 9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15</xdr:row>
      <xdr:rowOff>88900</xdr:rowOff>
    </xdr:from>
    <xdr:to>
      <xdr:col>23</xdr:col>
      <xdr:colOff>69850</xdr:colOff>
      <xdr:row>16</xdr:row>
      <xdr:rowOff>50800</xdr:rowOff>
    </xdr:to>
    <xdr:sp macro="" textlink="">
      <xdr:nvSpPr>
        <xdr:cNvPr id="11" name="TextBox 10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15</xdr:row>
      <xdr:rowOff>88900</xdr:rowOff>
    </xdr:from>
    <xdr:to>
      <xdr:col>23</xdr:col>
      <xdr:colOff>69850</xdr:colOff>
      <xdr:row>16</xdr:row>
      <xdr:rowOff>50800</xdr:rowOff>
    </xdr:to>
    <xdr:sp macro="" textlink="">
      <xdr:nvSpPr>
        <xdr:cNvPr id="12" name="TextBox 11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16</xdr:row>
      <xdr:rowOff>88900</xdr:rowOff>
    </xdr:from>
    <xdr:to>
      <xdr:col>23</xdr:col>
      <xdr:colOff>69850</xdr:colOff>
      <xdr:row>17</xdr:row>
      <xdr:rowOff>50800</xdr:rowOff>
    </xdr:to>
    <xdr:sp macro="" textlink="">
      <xdr:nvSpPr>
        <xdr:cNvPr id="13" name="TextBox 12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16</xdr:row>
      <xdr:rowOff>88900</xdr:rowOff>
    </xdr:from>
    <xdr:to>
      <xdr:col>23</xdr:col>
      <xdr:colOff>69850</xdr:colOff>
      <xdr:row>17</xdr:row>
      <xdr:rowOff>50800</xdr:rowOff>
    </xdr:to>
    <xdr:sp macro="" textlink="">
      <xdr:nvSpPr>
        <xdr:cNvPr id="14" name="TextBox 13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17</xdr:row>
      <xdr:rowOff>88900</xdr:rowOff>
    </xdr:from>
    <xdr:to>
      <xdr:col>23</xdr:col>
      <xdr:colOff>69850</xdr:colOff>
      <xdr:row>18</xdr:row>
      <xdr:rowOff>50800</xdr:rowOff>
    </xdr:to>
    <xdr:sp macro="" textlink="">
      <xdr:nvSpPr>
        <xdr:cNvPr id="15" name="TextBox 14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17</xdr:row>
      <xdr:rowOff>88900</xdr:rowOff>
    </xdr:from>
    <xdr:to>
      <xdr:col>23</xdr:col>
      <xdr:colOff>69850</xdr:colOff>
      <xdr:row>18</xdr:row>
      <xdr:rowOff>50800</xdr:rowOff>
    </xdr:to>
    <xdr:sp macro="" textlink="">
      <xdr:nvSpPr>
        <xdr:cNvPr id="16" name="TextBox 15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18</xdr:row>
      <xdr:rowOff>88900</xdr:rowOff>
    </xdr:from>
    <xdr:to>
      <xdr:col>23</xdr:col>
      <xdr:colOff>69850</xdr:colOff>
      <xdr:row>19</xdr:row>
      <xdr:rowOff>50800</xdr:rowOff>
    </xdr:to>
    <xdr:sp macro="" textlink="">
      <xdr:nvSpPr>
        <xdr:cNvPr id="17" name="TextBox 16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18</xdr:row>
      <xdr:rowOff>88900</xdr:rowOff>
    </xdr:from>
    <xdr:to>
      <xdr:col>23</xdr:col>
      <xdr:colOff>69850</xdr:colOff>
      <xdr:row>19</xdr:row>
      <xdr:rowOff>50800</xdr:rowOff>
    </xdr:to>
    <xdr:sp macro="" textlink="">
      <xdr:nvSpPr>
        <xdr:cNvPr id="18" name="TextBox 17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19</xdr:row>
      <xdr:rowOff>88900</xdr:rowOff>
    </xdr:from>
    <xdr:to>
      <xdr:col>23</xdr:col>
      <xdr:colOff>69850</xdr:colOff>
      <xdr:row>20</xdr:row>
      <xdr:rowOff>50800</xdr:rowOff>
    </xdr:to>
    <xdr:sp macro="" textlink="">
      <xdr:nvSpPr>
        <xdr:cNvPr id="19" name="TextBox 18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19</xdr:row>
      <xdr:rowOff>88900</xdr:rowOff>
    </xdr:from>
    <xdr:to>
      <xdr:col>23</xdr:col>
      <xdr:colOff>69850</xdr:colOff>
      <xdr:row>20</xdr:row>
      <xdr:rowOff>50800</xdr:rowOff>
    </xdr:to>
    <xdr:sp macro="" textlink="">
      <xdr:nvSpPr>
        <xdr:cNvPr id="20" name="TextBox 19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20</xdr:row>
      <xdr:rowOff>88900</xdr:rowOff>
    </xdr:from>
    <xdr:to>
      <xdr:col>23</xdr:col>
      <xdr:colOff>69850</xdr:colOff>
      <xdr:row>21</xdr:row>
      <xdr:rowOff>50800</xdr:rowOff>
    </xdr:to>
    <xdr:sp macro="" textlink="">
      <xdr:nvSpPr>
        <xdr:cNvPr id="21" name="TextBox 20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20</xdr:row>
      <xdr:rowOff>88900</xdr:rowOff>
    </xdr:from>
    <xdr:to>
      <xdr:col>23</xdr:col>
      <xdr:colOff>69850</xdr:colOff>
      <xdr:row>21</xdr:row>
      <xdr:rowOff>50800</xdr:rowOff>
    </xdr:to>
    <xdr:sp macro="" textlink="">
      <xdr:nvSpPr>
        <xdr:cNvPr id="22" name="TextBox 21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21</xdr:row>
      <xdr:rowOff>88900</xdr:rowOff>
    </xdr:from>
    <xdr:to>
      <xdr:col>23</xdr:col>
      <xdr:colOff>69850</xdr:colOff>
      <xdr:row>22</xdr:row>
      <xdr:rowOff>50800</xdr:rowOff>
    </xdr:to>
    <xdr:sp macro="" textlink="">
      <xdr:nvSpPr>
        <xdr:cNvPr id="23" name="TextBox 22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21</xdr:row>
      <xdr:rowOff>88900</xdr:rowOff>
    </xdr:from>
    <xdr:to>
      <xdr:col>23</xdr:col>
      <xdr:colOff>69850</xdr:colOff>
      <xdr:row>22</xdr:row>
      <xdr:rowOff>50800</xdr:rowOff>
    </xdr:to>
    <xdr:sp macro="" textlink="">
      <xdr:nvSpPr>
        <xdr:cNvPr id="24" name="TextBox 23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22</xdr:row>
      <xdr:rowOff>88900</xdr:rowOff>
    </xdr:from>
    <xdr:to>
      <xdr:col>23</xdr:col>
      <xdr:colOff>69850</xdr:colOff>
      <xdr:row>23</xdr:row>
      <xdr:rowOff>50800</xdr:rowOff>
    </xdr:to>
    <xdr:sp macro="" textlink="">
      <xdr:nvSpPr>
        <xdr:cNvPr id="25" name="TextBox 24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22</xdr:row>
      <xdr:rowOff>88900</xdr:rowOff>
    </xdr:from>
    <xdr:to>
      <xdr:col>23</xdr:col>
      <xdr:colOff>69850</xdr:colOff>
      <xdr:row>23</xdr:row>
      <xdr:rowOff>50800</xdr:rowOff>
    </xdr:to>
    <xdr:sp macro="" textlink="">
      <xdr:nvSpPr>
        <xdr:cNvPr id="26" name="TextBox 25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23</xdr:row>
      <xdr:rowOff>88900</xdr:rowOff>
    </xdr:from>
    <xdr:to>
      <xdr:col>23</xdr:col>
      <xdr:colOff>69850</xdr:colOff>
      <xdr:row>24</xdr:row>
      <xdr:rowOff>50800</xdr:rowOff>
    </xdr:to>
    <xdr:sp macro="" textlink="">
      <xdr:nvSpPr>
        <xdr:cNvPr id="27" name="TextBox 26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23</xdr:row>
      <xdr:rowOff>88900</xdr:rowOff>
    </xdr:from>
    <xdr:to>
      <xdr:col>23</xdr:col>
      <xdr:colOff>69850</xdr:colOff>
      <xdr:row>24</xdr:row>
      <xdr:rowOff>50800</xdr:rowOff>
    </xdr:to>
    <xdr:sp macro="" textlink="">
      <xdr:nvSpPr>
        <xdr:cNvPr id="28" name="TextBox 27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24</xdr:row>
      <xdr:rowOff>88900</xdr:rowOff>
    </xdr:from>
    <xdr:to>
      <xdr:col>23</xdr:col>
      <xdr:colOff>69850</xdr:colOff>
      <xdr:row>25</xdr:row>
      <xdr:rowOff>50800</xdr:rowOff>
    </xdr:to>
    <xdr:sp macro="" textlink="">
      <xdr:nvSpPr>
        <xdr:cNvPr id="29" name="TextBox 28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24</xdr:row>
      <xdr:rowOff>88900</xdr:rowOff>
    </xdr:from>
    <xdr:to>
      <xdr:col>23</xdr:col>
      <xdr:colOff>69850</xdr:colOff>
      <xdr:row>25</xdr:row>
      <xdr:rowOff>50800</xdr:rowOff>
    </xdr:to>
    <xdr:sp macro="" textlink="">
      <xdr:nvSpPr>
        <xdr:cNvPr id="30" name="TextBox 29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25</xdr:row>
      <xdr:rowOff>88900</xdr:rowOff>
    </xdr:from>
    <xdr:to>
      <xdr:col>23</xdr:col>
      <xdr:colOff>69850</xdr:colOff>
      <xdr:row>26</xdr:row>
      <xdr:rowOff>50800</xdr:rowOff>
    </xdr:to>
    <xdr:sp macro="" textlink="">
      <xdr:nvSpPr>
        <xdr:cNvPr id="31" name="TextBox 30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25</xdr:row>
      <xdr:rowOff>88900</xdr:rowOff>
    </xdr:from>
    <xdr:to>
      <xdr:col>23</xdr:col>
      <xdr:colOff>69850</xdr:colOff>
      <xdr:row>26</xdr:row>
      <xdr:rowOff>50800</xdr:rowOff>
    </xdr:to>
    <xdr:sp macro="" textlink="">
      <xdr:nvSpPr>
        <xdr:cNvPr id="32" name="TextBox 31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26</xdr:row>
      <xdr:rowOff>88900</xdr:rowOff>
    </xdr:from>
    <xdr:to>
      <xdr:col>23</xdr:col>
      <xdr:colOff>69850</xdr:colOff>
      <xdr:row>27</xdr:row>
      <xdr:rowOff>50800</xdr:rowOff>
    </xdr:to>
    <xdr:sp macro="" textlink="">
      <xdr:nvSpPr>
        <xdr:cNvPr id="33" name="TextBox 32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26</xdr:row>
      <xdr:rowOff>88900</xdr:rowOff>
    </xdr:from>
    <xdr:to>
      <xdr:col>23</xdr:col>
      <xdr:colOff>69850</xdr:colOff>
      <xdr:row>27</xdr:row>
      <xdr:rowOff>50800</xdr:rowOff>
    </xdr:to>
    <xdr:sp macro="" textlink="">
      <xdr:nvSpPr>
        <xdr:cNvPr id="34" name="TextBox 33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27</xdr:row>
      <xdr:rowOff>88900</xdr:rowOff>
    </xdr:from>
    <xdr:to>
      <xdr:col>23</xdr:col>
      <xdr:colOff>69850</xdr:colOff>
      <xdr:row>28</xdr:row>
      <xdr:rowOff>50800</xdr:rowOff>
    </xdr:to>
    <xdr:sp macro="" textlink="">
      <xdr:nvSpPr>
        <xdr:cNvPr id="35" name="TextBox 34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27</xdr:row>
      <xdr:rowOff>88900</xdr:rowOff>
    </xdr:from>
    <xdr:to>
      <xdr:col>23</xdr:col>
      <xdr:colOff>69850</xdr:colOff>
      <xdr:row>28</xdr:row>
      <xdr:rowOff>50800</xdr:rowOff>
    </xdr:to>
    <xdr:sp macro="" textlink="">
      <xdr:nvSpPr>
        <xdr:cNvPr id="36" name="TextBox 35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28</xdr:row>
      <xdr:rowOff>88900</xdr:rowOff>
    </xdr:from>
    <xdr:to>
      <xdr:col>23</xdr:col>
      <xdr:colOff>69850</xdr:colOff>
      <xdr:row>29</xdr:row>
      <xdr:rowOff>50800</xdr:rowOff>
    </xdr:to>
    <xdr:sp macro="" textlink="">
      <xdr:nvSpPr>
        <xdr:cNvPr id="37" name="TextBox 36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28</xdr:row>
      <xdr:rowOff>88900</xdr:rowOff>
    </xdr:from>
    <xdr:to>
      <xdr:col>23</xdr:col>
      <xdr:colOff>69850</xdr:colOff>
      <xdr:row>29</xdr:row>
      <xdr:rowOff>50800</xdr:rowOff>
    </xdr:to>
    <xdr:sp macro="" textlink="">
      <xdr:nvSpPr>
        <xdr:cNvPr id="38" name="TextBox 37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29</xdr:row>
      <xdr:rowOff>88900</xdr:rowOff>
    </xdr:from>
    <xdr:to>
      <xdr:col>23</xdr:col>
      <xdr:colOff>69850</xdr:colOff>
      <xdr:row>30</xdr:row>
      <xdr:rowOff>50800</xdr:rowOff>
    </xdr:to>
    <xdr:sp macro="" textlink="">
      <xdr:nvSpPr>
        <xdr:cNvPr id="39" name="TextBox 38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29</xdr:row>
      <xdr:rowOff>88900</xdr:rowOff>
    </xdr:from>
    <xdr:to>
      <xdr:col>23</xdr:col>
      <xdr:colOff>69850</xdr:colOff>
      <xdr:row>30</xdr:row>
      <xdr:rowOff>50800</xdr:rowOff>
    </xdr:to>
    <xdr:sp macro="" textlink="">
      <xdr:nvSpPr>
        <xdr:cNvPr id="40" name="TextBox 39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30</xdr:row>
      <xdr:rowOff>88900</xdr:rowOff>
    </xdr:from>
    <xdr:to>
      <xdr:col>23</xdr:col>
      <xdr:colOff>69850</xdr:colOff>
      <xdr:row>31</xdr:row>
      <xdr:rowOff>50800</xdr:rowOff>
    </xdr:to>
    <xdr:sp macro="" textlink="">
      <xdr:nvSpPr>
        <xdr:cNvPr id="41" name="TextBox 40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30</xdr:row>
      <xdr:rowOff>88900</xdr:rowOff>
    </xdr:from>
    <xdr:to>
      <xdr:col>23</xdr:col>
      <xdr:colOff>69850</xdr:colOff>
      <xdr:row>31</xdr:row>
      <xdr:rowOff>50800</xdr:rowOff>
    </xdr:to>
    <xdr:sp macro="" textlink="">
      <xdr:nvSpPr>
        <xdr:cNvPr id="42" name="TextBox 41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31</xdr:row>
      <xdr:rowOff>88900</xdr:rowOff>
    </xdr:from>
    <xdr:to>
      <xdr:col>23</xdr:col>
      <xdr:colOff>69850</xdr:colOff>
      <xdr:row>32</xdr:row>
      <xdr:rowOff>50800</xdr:rowOff>
    </xdr:to>
    <xdr:sp macro="" textlink="">
      <xdr:nvSpPr>
        <xdr:cNvPr id="43" name="TextBox 42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31</xdr:row>
      <xdr:rowOff>88900</xdr:rowOff>
    </xdr:from>
    <xdr:to>
      <xdr:col>23</xdr:col>
      <xdr:colOff>69850</xdr:colOff>
      <xdr:row>32</xdr:row>
      <xdr:rowOff>50800</xdr:rowOff>
    </xdr:to>
    <xdr:sp macro="" textlink="">
      <xdr:nvSpPr>
        <xdr:cNvPr id="44" name="TextBox 43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32</xdr:row>
      <xdr:rowOff>88900</xdr:rowOff>
    </xdr:from>
    <xdr:to>
      <xdr:col>23</xdr:col>
      <xdr:colOff>69850</xdr:colOff>
      <xdr:row>33</xdr:row>
      <xdr:rowOff>50800</xdr:rowOff>
    </xdr:to>
    <xdr:sp macro="" textlink="">
      <xdr:nvSpPr>
        <xdr:cNvPr id="45" name="TextBox 44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32</xdr:row>
      <xdr:rowOff>88900</xdr:rowOff>
    </xdr:from>
    <xdr:to>
      <xdr:col>23</xdr:col>
      <xdr:colOff>69850</xdr:colOff>
      <xdr:row>33</xdr:row>
      <xdr:rowOff>50800</xdr:rowOff>
    </xdr:to>
    <xdr:sp macro="" textlink="">
      <xdr:nvSpPr>
        <xdr:cNvPr id="46" name="TextBox 45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33</xdr:row>
      <xdr:rowOff>88900</xdr:rowOff>
    </xdr:from>
    <xdr:to>
      <xdr:col>23</xdr:col>
      <xdr:colOff>69850</xdr:colOff>
      <xdr:row>34</xdr:row>
      <xdr:rowOff>50800</xdr:rowOff>
    </xdr:to>
    <xdr:sp macro="" textlink="">
      <xdr:nvSpPr>
        <xdr:cNvPr id="47" name="TextBox 46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33</xdr:row>
      <xdr:rowOff>88900</xdr:rowOff>
    </xdr:from>
    <xdr:to>
      <xdr:col>23</xdr:col>
      <xdr:colOff>69850</xdr:colOff>
      <xdr:row>34</xdr:row>
      <xdr:rowOff>50800</xdr:rowOff>
    </xdr:to>
    <xdr:sp macro="" textlink="">
      <xdr:nvSpPr>
        <xdr:cNvPr id="48" name="TextBox 47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34</xdr:row>
      <xdr:rowOff>88900</xdr:rowOff>
    </xdr:from>
    <xdr:to>
      <xdr:col>23</xdr:col>
      <xdr:colOff>69850</xdr:colOff>
      <xdr:row>35</xdr:row>
      <xdr:rowOff>50800</xdr:rowOff>
    </xdr:to>
    <xdr:sp macro="" textlink="">
      <xdr:nvSpPr>
        <xdr:cNvPr id="49" name="TextBox 48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34</xdr:row>
      <xdr:rowOff>88900</xdr:rowOff>
    </xdr:from>
    <xdr:to>
      <xdr:col>23</xdr:col>
      <xdr:colOff>69850</xdr:colOff>
      <xdr:row>35</xdr:row>
      <xdr:rowOff>50800</xdr:rowOff>
    </xdr:to>
    <xdr:sp macro="" textlink="">
      <xdr:nvSpPr>
        <xdr:cNvPr id="50" name="TextBox 49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35</xdr:row>
      <xdr:rowOff>88900</xdr:rowOff>
    </xdr:from>
    <xdr:to>
      <xdr:col>23</xdr:col>
      <xdr:colOff>69850</xdr:colOff>
      <xdr:row>36</xdr:row>
      <xdr:rowOff>50800</xdr:rowOff>
    </xdr:to>
    <xdr:sp macro="" textlink="">
      <xdr:nvSpPr>
        <xdr:cNvPr id="51" name="TextBox 50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35</xdr:row>
      <xdr:rowOff>88900</xdr:rowOff>
    </xdr:from>
    <xdr:to>
      <xdr:col>23</xdr:col>
      <xdr:colOff>69850</xdr:colOff>
      <xdr:row>36</xdr:row>
      <xdr:rowOff>50800</xdr:rowOff>
    </xdr:to>
    <xdr:sp macro="" textlink="">
      <xdr:nvSpPr>
        <xdr:cNvPr id="52" name="TextBox 51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36</xdr:row>
      <xdr:rowOff>88900</xdr:rowOff>
    </xdr:from>
    <xdr:to>
      <xdr:col>23</xdr:col>
      <xdr:colOff>69850</xdr:colOff>
      <xdr:row>37</xdr:row>
      <xdr:rowOff>50800</xdr:rowOff>
    </xdr:to>
    <xdr:sp macro="" textlink="">
      <xdr:nvSpPr>
        <xdr:cNvPr id="53" name="TextBox 52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36</xdr:row>
      <xdr:rowOff>88900</xdr:rowOff>
    </xdr:from>
    <xdr:to>
      <xdr:col>23</xdr:col>
      <xdr:colOff>69850</xdr:colOff>
      <xdr:row>37</xdr:row>
      <xdr:rowOff>50800</xdr:rowOff>
    </xdr:to>
    <xdr:sp macro="" textlink="">
      <xdr:nvSpPr>
        <xdr:cNvPr id="54" name="TextBox 53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37</xdr:row>
      <xdr:rowOff>88900</xdr:rowOff>
    </xdr:from>
    <xdr:to>
      <xdr:col>23</xdr:col>
      <xdr:colOff>69850</xdr:colOff>
      <xdr:row>38</xdr:row>
      <xdr:rowOff>50800</xdr:rowOff>
    </xdr:to>
    <xdr:sp macro="" textlink="">
      <xdr:nvSpPr>
        <xdr:cNvPr id="55" name="TextBox 54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37</xdr:row>
      <xdr:rowOff>88900</xdr:rowOff>
    </xdr:from>
    <xdr:to>
      <xdr:col>23</xdr:col>
      <xdr:colOff>69850</xdr:colOff>
      <xdr:row>38</xdr:row>
      <xdr:rowOff>50800</xdr:rowOff>
    </xdr:to>
    <xdr:sp macro="" textlink="">
      <xdr:nvSpPr>
        <xdr:cNvPr id="56" name="TextBox 55"/>
        <xdr:cNvSpPr txBox="1"/>
      </xdr:nvSpPr>
      <xdr:spPr>
        <a:xfrm>
          <a:off x="3689350" y="1069975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  <xdr:twoCellAnchor>
    <xdr:from>
      <xdr:col>22</xdr:col>
      <xdr:colOff>146050</xdr:colOff>
      <xdr:row>38</xdr:row>
      <xdr:rowOff>88900</xdr:rowOff>
    </xdr:from>
    <xdr:to>
      <xdr:col>23</xdr:col>
      <xdr:colOff>69850</xdr:colOff>
      <xdr:row>39</xdr:row>
      <xdr:rowOff>50800</xdr:rowOff>
    </xdr:to>
    <xdr:sp macro="" textlink="">
      <xdr:nvSpPr>
        <xdr:cNvPr id="57" name="TextBox 56"/>
        <xdr:cNvSpPr txBox="1"/>
      </xdr:nvSpPr>
      <xdr:spPr>
        <a:xfrm>
          <a:off x="3689350" y="1193800"/>
          <a:ext cx="104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3073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3074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24593" cy="172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4" name="TextBox 3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097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098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099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100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101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102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103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104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4105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11" name="TextBox 10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1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2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3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4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5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6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7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8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5129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46364" cy="1728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11" name="TextBox 10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45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46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47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48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49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50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51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52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53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54" name="Picture 10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6155" name="Picture 1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13" name="TextBox 12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69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70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71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72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73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74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75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76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7177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11" name="TextBox 10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193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194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195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196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197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198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199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200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8201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67410" cy="165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11" name="TextBox 10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17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18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19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20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21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22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23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24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4</xdr:col>
      <xdr:colOff>161925</xdr:colOff>
      <xdr:row>1</xdr:row>
      <xdr:rowOff>107497</xdr:rowOff>
    </xdr:to>
    <xdr:pic>
      <xdr:nvPicPr>
        <xdr:cNvPr id="9225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19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11" name="TextBox 10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1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2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3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4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5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6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7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8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0249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11" name="TextBox 10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65" name="Picture 1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66" name="Picture 2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67" name="Picture 3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68" name="Picture 4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69" name="Picture 5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70" name="Picture 6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71" name="Picture 7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72" name="Picture 8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0</xdr:row>
      <xdr:rowOff>9525</xdr:rowOff>
    </xdr:from>
    <xdr:to>
      <xdr:col>5</xdr:col>
      <xdr:colOff>0</xdr:colOff>
      <xdr:row>1</xdr:row>
      <xdr:rowOff>107497</xdr:rowOff>
    </xdr:to>
    <xdr:pic>
      <xdr:nvPicPr>
        <xdr:cNvPr id="11273" name="Picture 9" descr="FS 1357 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9525"/>
          <a:ext cx="838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22</xdr:col>
      <xdr:colOff>146050</xdr:colOff>
      <xdr:row>10</xdr:row>
      <xdr:rowOff>88900</xdr:rowOff>
    </xdr:from>
    <xdr:to>
      <xdr:col>23</xdr:col>
      <xdr:colOff>69850</xdr:colOff>
      <xdr:row>11</xdr:row>
      <xdr:rowOff>50800</xdr:rowOff>
    </xdr:to>
    <xdr:sp macro="" textlink="">
      <xdr:nvSpPr>
        <xdr:cNvPr id="11" name="TextBox 10"/>
        <xdr:cNvSpPr txBox="1"/>
      </xdr:nvSpPr>
      <xdr:spPr>
        <a:xfrm>
          <a:off x="3704590" y="1056640"/>
          <a:ext cx="106680" cy="8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CA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106680</xdr:colOff>
      <xdr:row>24</xdr:row>
      <xdr:rowOff>182880</xdr:rowOff>
    </xdr:from>
    <xdr:to>
      <xdr:col>8</xdr:col>
      <xdr:colOff>685800</xdr:colOff>
      <xdr:row>26</xdr:row>
      <xdr:rowOff>144780</xdr:rowOff>
    </xdr:to>
    <xdr:sp macro="" textlink="">
      <xdr:nvSpPr>
        <xdr:cNvPr id="2" name="Right Arrow 1"/>
        <xdr:cNvSpPr/>
      </xdr:nvSpPr>
      <xdr:spPr>
        <a:xfrm>
          <a:off x="5128260" y="4869180"/>
          <a:ext cx="579120" cy="335280"/>
        </a:xfrm>
        <a:prstGeom prst="rightArrow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85724</xdr:colOff>
      <xdr:row>4</xdr:row>
      <xdr:rowOff>19050</xdr:rowOff>
    </xdr:from>
    <xdr:to>
      <xdr:col>25</xdr:col>
      <xdr:colOff>335279</xdr:colOff>
      <xdr:row>60</xdr:row>
      <xdr:rowOff>121920</xdr:rowOff>
    </xdr:to>
    <xdr:sp macro="" textlink="">
      <xdr:nvSpPr>
        <xdr:cNvPr id="2" name="Right Brace 1"/>
        <xdr:cNvSpPr/>
      </xdr:nvSpPr>
      <xdr:spPr>
        <a:xfrm>
          <a:off x="14106524" y="994410"/>
          <a:ext cx="859155" cy="10344150"/>
        </a:xfrm>
        <a:prstGeom prst="rightBrace">
          <a:avLst>
            <a:gd name="adj1" fmla="val 8333"/>
            <a:gd name="adj2" fmla="val 10880"/>
          </a:avLst>
        </a:prstGeom>
        <a:noFill/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CA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142874</xdr:colOff>
      <xdr:row>4</xdr:row>
      <xdr:rowOff>200025</xdr:rowOff>
    </xdr:from>
    <xdr:to>
      <xdr:col>14</xdr:col>
      <xdr:colOff>114299</xdr:colOff>
      <xdr:row>6</xdr:row>
      <xdr:rowOff>76200</xdr:rowOff>
    </xdr:to>
    <xdr:sp macro="" textlink="">
      <xdr:nvSpPr>
        <xdr:cNvPr id="10" name="Bent Arrow 9"/>
        <xdr:cNvSpPr/>
      </xdr:nvSpPr>
      <xdr:spPr>
        <a:xfrm rot="5400000">
          <a:off x="4248149" y="361950"/>
          <a:ext cx="523875" cy="523875"/>
        </a:xfrm>
        <a:prstGeom prst="bentArrow">
          <a:avLst/>
        </a:prstGeom>
        <a:solidFill>
          <a:srgbClr val="CAF8BE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12</xdr:col>
      <xdr:colOff>123824</xdr:colOff>
      <xdr:row>18</xdr:row>
      <xdr:rowOff>266700</xdr:rowOff>
    </xdr:from>
    <xdr:to>
      <xdr:col>14</xdr:col>
      <xdr:colOff>95249</xdr:colOff>
      <xdr:row>20</xdr:row>
      <xdr:rowOff>66675</xdr:rowOff>
    </xdr:to>
    <xdr:sp macro="" textlink="">
      <xdr:nvSpPr>
        <xdr:cNvPr id="12" name="Bent Arrow 11"/>
        <xdr:cNvSpPr/>
      </xdr:nvSpPr>
      <xdr:spPr>
        <a:xfrm rot="5400000">
          <a:off x="4229099" y="2952750"/>
          <a:ext cx="523875" cy="523875"/>
        </a:xfrm>
        <a:prstGeom prst="bentArrow">
          <a:avLst/>
        </a:prstGeom>
        <a:solidFill>
          <a:srgbClr val="CAF8BE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23</xdr:col>
      <xdr:colOff>85724</xdr:colOff>
      <xdr:row>4</xdr:row>
      <xdr:rowOff>123825</xdr:rowOff>
    </xdr:from>
    <xdr:to>
      <xdr:col>25</xdr:col>
      <xdr:colOff>57149</xdr:colOff>
      <xdr:row>6</xdr:row>
      <xdr:rowOff>0</xdr:rowOff>
    </xdr:to>
    <xdr:sp macro="" textlink="">
      <xdr:nvSpPr>
        <xdr:cNvPr id="14" name="Bent Arrow 13"/>
        <xdr:cNvSpPr/>
      </xdr:nvSpPr>
      <xdr:spPr>
        <a:xfrm rot="5400000">
          <a:off x="8677274" y="285750"/>
          <a:ext cx="523875" cy="523875"/>
        </a:xfrm>
        <a:prstGeom prst="bentArrow">
          <a:avLst/>
        </a:prstGeom>
        <a:solidFill>
          <a:srgbClr val="FAF765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  <xdr:twoCellAnchor>
    <xdr:from>
      <xdr:col>23</xdr:col>
      <xdr:colOff>95249</xdr:colOff>
      <xdr:row>18</xdr:row>
      <xdr:rowOff>257175</xdr:rowOff>
    </xdr:from>
    <xdr:to>
      <xdr:col>25</xdr:col>
      <xdr:colOff>66674</xdr:colOff>
      <xdr:row>20</xdr:row>
      <xdr:rowOff>57150</xdr:rowOff>
    </xdr:to>
    <xdr:sp macro="" textlink="">
      <xdr:nvSpPr>
        <xdr:cNvPr id="15" name="Bent Arrow 14"/>
        <xdr:cNvSpPr/>
      </xdr:nvSpPr>
      <xdr:spPr>
        <a:xfrm rot="5400000">
          <a:off x="8686799" y="2943225"/>
          <a:ext cx="523875" cy="523875"/>
        </a:xfrm>
        <a:prstGeom prst="bentArrow">
          <a:avLst/>
        </a:prstGeom>
        <a:solidFill>
          <a:srgbClr val="FAF765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CA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eglen\AppData\Local\Microsoft\Windows\Temporary%20Internet%20Files\Content.Outlook\XND6HNQ9\TEST-2010_SDM_Field_Data_93A014-502%20(new%20cards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ot (1)"/>
      <sheetName val="Plot (2)"/>
      <sheetName val="Plot (3)"/>
      <sheetName val="Plot (4)"/>
      <sheetName val="Plot (5)"/>
      <sheetName val="Plot (6)"/>
      <sheetName val="Plot (7)"/>
      <sheetName val="Plot (8)"/>
      <sheetName val="Plot (9)"/>
      <sheetName val="Plot (10)"/>
      <sheetName val="Quick Plot Summary"/>
      <sheetName val="SDM BLOCK SUMMARY"/>
      <sheetName val="FH Agent Summary"/>
      <sheetName val="Quadratic Mean Calculator"/>
      <sheetName val="Volume Calculator"/>
      <sheetName val="LCL Calculator"/>
      <sheetName val="Validation Lists"/>
      <sheetName val="Inventory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2009</v>
          </cell>
        </row>
      </sheetData>
      <sheetData sheetId="1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zeglen" refreshedDate="41463.489760300923" createdVersion="3" refreshedVersion="3" minRefreshableVersion="3" recordCount="10">
  <cacheSource type="worksheet">
    <worksheetSource ref="I6:L16" sheet="Density &amp; Site Index"/>
  </cacheSource>
  <cacheFields count="4">
    <cacheField name="Species" numFmtId="0">
      <sharedItems containsMixedTypes="1" containsNumber="1" containsInteger="1" minValue="0" maxValue="0" count="2">
        <s v="Nil"/>
        <n v="0" u="1"/>
      </sharedItems>
    </cacheField>
    <cacheField name="Total Height" numFmtId="0">
      <sharedItems/>
    </cacheField>
    <cacheField name="Age @ 1.3m" numFmtId="0">
      <sharedItems/>
    </cacheField>
    <cacheField name="Site Index" numFmtId="0">
      <sharedItems/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szeglen" refreshedDate="41463.489761458331" createdVersion="3" refreshedVersion="3" minRefreshableVersion="3" recordCount="52">
  <cacheSource type="worksheet">
    <worksheetSource ref="AN1:AV53" sheet="Forest Health Agents"/>
  </cacheSource>
  <cacheFields count="9">
    <cacheField name="PLOT" numFmtId="0">
      <sharedItems containsSemiMixedTypes="0" containsString="0" containsNumber="1" containsInteger="1" minValue="1" maxValue="10"/>
    </cacheField>
    <cacheField name="FOREST HEALTH DAMAGE AGENTS" numFmtId="0">
      <sharedItems count="20">
        <s v="N/A"/>
        <s v="ISB" u="1"/>
        <s v="NGH" u="1"/>
        <s v="DBF" u="1"/>
        <s v="DDF" u="1"/>
        <s v="IBD" u="1"/>
        <s v="DDG" u="1"/>
        <s v="CAH" u="1"/>
        <s v="IBF" u="1"/>
        <s v="NCY" u="1"/>
        <s v="AE" u="1"/>
        <s v="IBM" u="1"/>
        <s v="DBS" u="1"/>
        <s v="AM" u="1"/>
        <s v="IAB" u="1"/>
        <s v="CBC" u="1"/>
        <s v="K" u="1"/>
        <s v="DLS" u="1"/>
        <s v="AB" u="1"/>
        <s v="AD" u="1"/>
      </sharedItems>
    </cacheField>
    <cacheField name="LIVE LAYER 1" numFmtId="0">
      <sharedItems containsSemiMixedTypes="0" containsString="0" containsNumber="1" containsInteger="1" minValue="0" maxValue="0"/>
    </cacheField>
    <cacheField name="DEAD LAYER 1" numFmtId="0">
      <sharedItems containsSemiMixedTypes="0" containsString="0" containsNumber="1" containsInteger="1" minValue="0" maxValue="0"/>
    </cacheField>
    <cacheField name="LIVE LAYER 2" numFmtId="0">
      <sharedItems containsSemiMixedTypes="0" containsString="0" containsNumber="1" containsInteger="1" minValue="0" maxValue="0"/>
    </cacheField>
    <cacheField name="DEAD LAYER 2" numFmtId="0">
      <sharedItems containsSemiMixedTypes="0" containsString="0" containsNumber="1" containsInteger="1" minValue="0" maxValue="0"/>
    </cacheField>
    <cacheField name="LIVE LAYER 3" numFmtId="0">
      <sharedItems containsSemiMixedTypes="0" containsString="0" containsNumber="1" containsInteger="1" minValue="0" maxValue="0"/>
    </cacheField>
    <cacheField name="DEAD LAYER 3" numFmtId="0">
      <sharedItems containsSemiMixedTypes="0" containsString="0" containsNumber="1" containsInteger="1" minValue="0" maxValue="0"/>
    </cacheField>
    <cacheField name="Total Trees" numFmtId="0">
      <sharedItems containsSemiMixedTypes="0" containsString="0" containsNumber="1" containsInteger="1" minValue="0" maxValue="0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s v=""/>
    <s v=""/>
    <s v=""/>
  </r>
  <r>
    <x v="0"/>
    <s v=""/>
    <s v=""/>
    <s v=""/>
  </r>
  <r>
    <x v="0"/>
    <s v=""/>
    <s v=""/>
    <s v=""/>
  </r>
  <r>
    <x v="0"/>
    <s v=""/>
    <s v=""/>
    <s v=""/>
  </r>
  <r>
    <x v="0"/>
    <s v=""/>
    <s v=""/>
    <s v=""/>
  </r>
  <r>
    <x v="0"/>
    <s v=""/>
    <s v=""/>
    <s v=""/>
  </r>
  <r>
    <x v="0"/>
    <s v=""/>
    <s v=""/>
    <s v=""/>
  </r>
  <r>
    <x v="0"/>
    <s v=""/>
    <s v=""/>
    <s v=""/>
  </r>
  <r>
    <x v="0"/>
    <s v=""/>
    <s v=""/>
    <s v=""/>
  </r>
  <r>
    <x v="0"/>
    <s v=""/>
    <s v=""/>
    <s v="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2"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1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2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3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4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5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6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7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8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9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  <r>
    <n v="10"/>
    <x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3" showCalcMbrs="0" useAutoFormatting="1" rowGrandTotals="0" itemPrintTitles="1" createdVersion="3" indent="0" outline="1" outlineData="1" multipleFieldFilters="0">
  <location ref="AX8:BE10" firstHeaderRow="1" firstDataRow="2" firstDataCol="1"/>
  <pivotFields count="9">
    <pivotField showAll="0"/>
    <pivotField axis="axisRow" showAll="0" sortType="descending">
      <items count="21">
        <item x="0"/>
        <item m="1" x="18"/>
        <item m="1" x="7"/>
        <item m="1" x="12"/>
        <item m="1" x="8"/>
        <item m="1" x="9"/>
        <item m="1" x="16"/>
        <item m="1" x="15"/>
        <item m="1" x="6"/>
        <item m="1" x="5"/>
        <item m="1" x="2"/>
        <item m="1" x="10"/>
        <item m="1" x="3"/>
        <item m="1" x="1"/>
        <item m="1" x="13"/>
        <item m="1" x="17"/>
        <item m="1" x="19"/>
        <item m="1" x="14"/>
        <item m="1" x="4"/>
        <item m="1" x="11"/>
        <item t="default"/>
      </items>
      <autoSortScope>
        <pivotArea dataOnly="0" outline="0" fieldPosition="0">
          <references count="1">
            <reference field="4294967294" count="1" selected="0">
              <x v="6"/>
            </reference>
          </references>
        </pivotArea>
      </autoSortScope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1"/>
  </rowFields>
  <rowItems count="1">
    <i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LIVE LAYER 1" fld="2" baseField="0" baseItem="0"/>
    <dataField name="Sum of DEAD LAYER 1" fld="3" baseField="0" baseItem="0"/>
    <dataField name="Sum of LIVE LAYER 2" fld="4" baseField="0" baseItem="0"/>
    <dataField name="Sum of DEAD LAYER 2" fld="5" baseField="0" baseItem="0"/>
    <dataField name="Sum of LIVE LAYER 3" fld="6" baseField="0" baseItem="0"/>
    <dataField name="Sum of DEAD LAYER 3" fld="7" baseField="0" baseItem="0"/>
    <dataField name="Sum of Total Trees" fld="8" baseField="0" baseItem="0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Site Index Estimate" updatedVersion="3" minRefreshableVersion="3" showCalcMbrs="0" useAutoFormatting="1" itemPrintTitles="1" createdVersion="3" indent="0" outline="1" outlineData="1" multipleFieldFilters="0" rowHeaderCaption="Species" fieldListSortAscending="1">
  <location ref="J19:L22" firstHeaderRow="1" firstDataRow="2" firstDataCol="1"/>
  <pivotFields count="4">
    <pivotField axis="axisRow" showAll="0">
      <items count="3">
        <item m="1" x="1"/>
        <item x="0"/>
        <item t="default"/>
      </items>
    </pivotField>
    <pivotField showAll="0"/>
    <pivotField showAll="0"/>
    <pivotField dataField="1" showAll="0"/>
  </pivotFields>
  <rowFields count="1">
    <field x="0"/>
  </rowFields>
  <rowItems count="2"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Number" fld="3" subtotal="count" baseField="0" baseItem="0"/>
    <dataField name="Average" fld="3" subtotal="average" baseField="0" baseItem="0" numFmtId="2"/>
  </dataFields>
  <formats count="10">
    <format dxfId="13">
      <pivotArea outline="0" collapsedLevelsAreSubtotals="1" fieldPosition="0"/>
    </format>
    <format dxfId="12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1">
      <pivotArea type="all" dataOnly="0" outline="0" fieldPosition="0"/>
    </format>
    <format dxfId="10">
      <pivotArea collapsedLevelsAreSubtotals="1" fieldPosition="0">
        <references count="2">
          <reference field="4294967294" count="1" selected="0">
            <x v="0"/>
          </reference>
          <reference field="0" count="0"/>
        </references>
      </pivotArea>
    </format>
    <format dxfId="9">
      <pivotArea collapsedLevelsAreSubtotals="1" fieldPosition="0">
        <references count="2">
          <reference field="4294967294" count="1" selected="0">
            <x v="1"/>
          </reference>
          <reference field="0" count="0"/>
        </references>
      </pivotArea>
    </format>
    <format dxfId="8">
      <pivotArea field="0" grandRow="1" outline="0" collapsedLevelsAreSubtotals="1" axis="axisRow" fieldPosition="0">
        <references count="1">
          <reference field="4294967294" count="1" selected="0">
            <x v="0"/>
          </reference>
        </references>
      </pivotArea>
    </format>
    <format dxfId="7">
      <pivotArea field="0" grandRow="1" outline="0" collapsedLevelsAreSubtotals="1" axis="axisRow" fieldPosition="0">
        <references count="1">
          <reference field="4294967294" count="1" selected="0">
            <x v="1"/>
          </reference>
        </references>
      </pivotArea>
    </format>
    <format dxfId="6">
      <pivotArea field="-2" type="button" dataOnly="0" labelOnly="1" outline="0" axis="axisCol" fieldPosition="0"/>
    </format>
    <format dxfId="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4">
      <pivotArea field="-2" type="button" dataOnly="0" labelOnly="1" outline="0" axis="axisCol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C000"/>
  </sheetPr>
  <dimension ref="A1:T59"/>
  <sheetViews>
    <sheetView tabSelected="1" zoomScale="120" zoomScaleNormal="120" workbookViewId="0"/>
  </sheetViews>
  <sheetFormatPr defaultRowHeight="15"/>
  <cols>
    <col min="1" max="6" width="5.7109375" customWidth="1"/>
    <col min="7" max="7" width="6.85546875" customWidth="1"/>
    <col min="8" max="8" width="6.5703125" customWidth="1"/>
    <col min="9" max="9" width="6.140625" customWidth="1"/>
    <col min="10" max="13" width="5.7109375" customWidth="1"/>
    <col min="14" max="14" width="3.140625" customWidth="1"/>
    <col min="15" max="15" width="3.28515625" customWidth="1"/>
    <col min="16" max="16" width="7" customWidth="1"/>
    <col min="17" max="17" width="6.28515625" customWidth="1"/>
    <col min="18" max="18" width="8.7109375" customWidth="1"/>
    <col min="19" max="20" width="4.7109375" customWidth="1"/>
  </cols>
  <sheetData>
    <row r="1" spans="1:20" ht="18.600000000000001" customHeight="1">
      <c r="A1" s="638">
        <v>2014</v>
      </c>
      <c r="B1" s="315" t="s">
        <v>698</v>
      </c>
      <c r="C1" s="315"/>
      <c r="D1" s="315"/>
      <c r="E1" s="315"/>
      <c r="F1" s="315"/>
      <c r="G1" s="335"/>
      <c r="H1" s="335"/>
      <c r="I1" s="335"/>
      <c r="J1" s="335"/>
      <c r="R1" s="485" t="s">
        <v>1473</v>
      </c>
      <c r="S1" s="860">
        <f ca="1">NOW()</f>
        <v>41718.614986921297</v>
      </c>
      <c r="T1" s="860"/>
    </row>
    <row r="2" spans="1:20" s="306" customFormat="1" ht="18.600000000000001" customHeight="1" thickBot="1">
      <c r="A2" s="630" t="s">
        <v>1564</v>
      </c>
      <c r="B2" s="631"/>
      <c r="C2" s="631"/>
      <c r="D2" s="631"/>
      <c r="E2" s="631"/>
      <c r="F2" s="631"/>
      <c r="L2" s="307"/>
      <c r="M2" s="307"/>
      <c r="N2" s="632"/>
      <c r="O2" s="632"/>
      <c r="P2" s="632"/>
    </row>
    <row r="3" spans="1:20" ht="16.149999999999999" customHeight="1" thickBot="1">
      <c r="A3" s="755" t="s">
        <v>683</v>
      </c>
      <c r="B3" s="760"/>
      <c r="C3" s="760"/>
      <c r="D3" s="760"/>
      <c r="E3" s="760"/>
      <c r="F3" s="760"/>
      <c r="G3" s="760"/>
      <c r="H3" s="761"/>
      <c r="I3" s="723" t="s">
        <v>639</v>
      </c>
      <c r="J3" s="724"/>
      <c r="K3" s="789"/>
      <c r="L3" s="790"/>
      <c r="M3" s="791"/>
      <c r="N3" s="696"/>
      <c r="O3" s="755" t="s">
        <v>684</v>
      </c>
      <c r="P3" s="756"/>
      <c r="Q3" s="756"/>
      <c r="R3" s="756"/>
      <c r="S3" s="756"/>
      <c r="T3" s="757"/>
    </row>
    <row r="4" spans="1:20" ht="14.45" customHeight="1">
      <c r="A4" s="768" t="s">
        <v>585</v>
      </c>
      <c r="B4" s="769"/>
      <c r="C4" s="769"/>
      <c r="D4" s="769"/>
      <c r="E4" s="769"/>
      <c r="F4" s="769"/>
      <c r="G4" s="764" t="s">
        <v>1566</v>
      </c>
      <c r="H4" s="765"/>
      <c r="I4" s="725" t="s">
        <v>582</v>
      </c>
      <c r="J4" s="726"/>
      <c r="K4" s="786"/>
      <c r="L4" s="787"/>
      <c r="M4" s="788"/>
      <c r="N4" s="696"/>
      <c r="O4" s="336" t="s">
        <v>571</v>
      </c>
      <c r="P4" s="337"/>
      <c r="Q4" s="337"/>
      <c r="R4" s="337"/>
      <c r="S4" s="337"/>
      <c r="T4" s="338"/>
    </row>
    <row r="5" spans="1:20" ht="14.45" customHeight="1">
      <c r="A5" s="762" t="s">
        <v>640</v>
      </c>
      <c r="B5" s="763"/>
      <c r="C5" s="763" t="s">
        <v>641</v>
      </c>
      <c r="D5" s="763"/>
      <c r="E5" s="763" t="s">
        <v>579</v>
      </c>
      <c r="F5" s="763"/>
      <c r="G5" s="766"/>
      <c r="H5" s="767"/>
      <c r="I5" s="778" t="s">
        <v>1541</v>
      </c>
      <c r="J5" s="779"/>
      <c r="K5" s="770"/>
      <c r="L5" s="771"/>
      <c r="M5" s="772"/>
      <c r="N5" s="697"/>
      <c r="O5" s="339"/>
      <c r="P5" s="776" t="s">
        <v>1575</v>
      </c>
      <c r="Q5" s="776"/>
      <c r="R5" s="776"/>
      <c r="S5" s="776"/>
      <c r="T5" s="777"/>
    </row>
    <row r="6" spans="1:20" ht="14.45" customHeight="1" thickBot="1">
      <c r="A6" s="782"/>
      <c r="B6" s="783"/>
      <c r="C6" s="784"/>
      <c r="D6" s="783"/>
      <c r="E6" s="784"/>
      <c r="F6" s="785"/>
      <c r="G6" s="758"/>
      <c r="H6" s="759"/>
      <c r="I6" s="780"/>
      <c r="J6" s="781"/>
      <c r="K6" s="773"/>
      <c r="L6" s="774"/>
      <c r="M6" s="775"/>
      <c r="N6" s="697"/>
      <c r="O6" s="627"/>
      <c r="P6" s="776"/>
      <c r="Q6" s="776"/>
      <c r="R6" s="776"/>
      <c r="S6" s="776"/>
      <c r="T6" s="777"/>
    </row>
    <row r="7" spans="1:20" ht="14.45" customHeight="1">
      <c r="A7" s="314"/>
      <c r="B7" s="313" t="s">
        <v>697</v>
      </c>
      <c r="C7" s="801"/>
      <c r="D7" s="802"/>
      <c r="E7" s="803"/>
      <c r="F7" s="743" t="s">
        <v>1605</v>
      </c>
      <c r="G7" s="744"/>
      <c r="H7" s="713"/>
      <c r="I7" s="732" t="s">
        <v>687</v>
      </c>
      <c r="J7" s="733"/>
      <c r="K7" s="736"/>
      <c r="L7" s="737"/>
      <c r="M7" s="738"/>
      <c r="N7" s="696"/>
      <c r="O7" s="839" t="s">
        <v>695</v>
      </c>
      <c r="P7" s="840"/>
      <c r="Q7" s="840"/>
      <c r="R7" s="841"/>
      <c r="S7" s="832"/>
      <c r="T7" s="833"/>
    </row>
    <row r="8" spans="1:20" ht="14.45" customHeight="1" thickBot="1">
      <c r="A8" s="753" t="s">
        <v>1604</v>
      </c>
      <c r="B8" s="754"/>
      <c r="C8" s="740"/>
      <c r="D8" s="741"/>
      <c r="E8" s="742"/>
      <c r="F8" s="745" t="s">
        <v>1606</v>
      </c>
      <c r="G8" s="746"/>
      <c r="H8" s="712"/>
      <c r="I8" s="739" t="s">
        <v>685</v>
      </c>
      <c r="J8" s="739"/>
      <c r="K8" s="739"/>
      <c r="L8" s="734"/>
      <c r="M8" s="735"/>
      <c r="N8" s="698"/>
      <c r="O8" s="836" t="s">
        <v>1571</v>
      </c>
      <c r="P8" s="837"/>
      <c r="Q8" s="837"/>
      <c r="R8" s="838"/>
      <c r="S8" s="834"/>
      <c r="T8" s="835"/>
    </row>
    <row r="9" spans="1:20" ht="12.6" customHeight="1" thickBot="1">
      <c r="A9" s="692"/>
      <c r="B9" s="692"/>
      <c r="C9" s="692"/>
      <c r="D9" s="692"/>
      <c r="E9" s="692"/>
      <c r="F9" s="693"/>
      <c r="G9" s="693"/>
      <c r="H9" s="692"/>
      <c r="I9" s="694"/>
      <c r="J9" s="694"/>
      <c r="K9" s="694"/>
      <c r="L9" s="695"/>
      <c r="M9" s="695"/>
      <c r="N9" s="697"/>
      <c r="O9" s="847" t="s">
        <v>1240</v>
      </c>
      <c r="P9" s="848"/>
      <c r="Q9" s="848"/>
      <c r="R9" s="848"/>
      <c r="S9" s="848"/>
      <c r="T9" s="849"/>
    </row>
    <row r="10" spans="1:20" ht="12" customHeight="1">
      <c r="A10" s="747" t="s">
        <v>1480</v>
      </c>
      <c r="B10" s="748"/>
      <c r="C10" s="748"/>
      <c r="D10" s="748"/>
      <c r="E10" s="748"/>
      <c r="F10" s="748"/>
      <c r="G10" s="748"/>
      <c r="H10" s="748"/>
      <c r="I10" s="748"/>
      <c r="J10" s="748"/>
      <c r="K10" s="748"/>
      <c r="L10" s="748"/>
      <c r="M10" s="749"/>
      <c r="N10" s="699"/>
      <c r="O10" s="843" t="s">
        <v>572</v>
      </c>
      <c r="P10" s="820"/>
      <c r="Q10" s="821"/>
      <c r="R10" s="829"/>
      <c r="S10" s="830"/>
      <c r="T10" s="831"/>
    </row>
    <row r="11" spans="1:20" ht="12" customHeight="1" thickBot="1">
      <c r="A11" s="750"/>
      <c r="B11" s="751"/>
      <c r="C11" s="751"/>
      <c r="D11" s="751"/>
      <c r="E11" s="751"/>
      <c r="F11" s="751"/>
      <c r="G11" s="751"/>
      <c r="H11" s="751"/>
      <c r="I11" s="751"/>
      <c r="J11" s="751"/>
      <c r="K11" s="751"/>
      <c r="L11" s="751"/>
      <c r="M11" s="752"/>
      <c r="N11" s="699"/>
      <c r="O11" s="842" t="s">
        <v>583</v>
      </c>
      <c r="P11" s="811"/>
      <c r="Q11" s="812"/>
      <c r="R11" s="871"/>
      <c r="S11" s="872"/>
      <c r="T11" s="873"/>
    </row>
    <row r="12" spans="1:20" s="306" customFormat="1" ht="12" customHeight="1">
      <c r="A12" s="593"/>
      <c r="B12" s="709"/>
      <c r="C12" s="389"/>
      <c r="D12" s="710" t="s">
        <v>686</v>
      </c>
      <c r="E12" s="727" t="s">
        <v>7</v>
      </c>
      <c r="F12" s="728"/>
      <c r="G12" s="389"/>
      <c r="H12" s="389"/>
      <c r="I12" s="710" t="s">
        <v>643</v>
      </c>
      <c r="J12" s="729"/>
      <c r="K12" s="730"/>
      <c r="L12" s="730"/>
      <c r="M12" s="731"/>
      <c r="N12" s="697"/>
      <c r="O12" s="842" t="s">
        <v>584</v>
      </c>
      <c r="P12" s="811"/>
      <c r="Q12" s="812"/>
      <c r="R12" s="786"/>
      <c r="S12" s="787"/>
      <c r="T12" s="788"/>
    </row>
    <row r="13" spans="1:20" s="306" customFormat="1" ht="12" customHeight="1">
      <c r="A13" s="711"/>
      <c r="B13" s="590"/>
      <c r="C13" s="591"/>
      <c r="D13" s="645" t="s">
        <v>1563</v>
      </c>
      <c r="E13" s="822"/>
      <c r="F13" s="823"/>
      <c r="G13" s="819" t="s">
        <v>575</v>
      </c>
      <c r="H13" s="820"/>
      <c r="I13" s="606">
        <v>2</v>
      </c>
      <c r="J13" s="819" t="s">
        <v>576</v>
      </c>
      <c r="K13" s="820"/>
      <c r="L13" s="824"/>
      <c r="M13" s="825"/>
      <c r="N13" s="697"/>
      <c r="O13" s="842" t="s">
        <v>644</v>
      </c>
      <c r="P13" s="811"/>
      <c r="Q13" s="812"/>
      <c r="R13" s="786"/>
      <c r="S13" s="787"/>
      <c r="T13" s="788"/>
    </row>
    <row r="14" spans="1:20" s="306" customFormat="1" ht="12" customHeight="1" thickBot="1">
      <c r="A14" s="592"/>
      <c r="B14" s="590"/>
      <c r="C14" s="591"/>
      <c r="D14" s="589" t="s">
        <v>642</v>
      </c>
      <c r="E14" s="822"/>
      <c r="F14" s="902"/>
      <c r="G14" s="819" t="s">
        <v>1462</v>
      </c>
      <c r="H14" s="820"/>
      <c r="I14" s="606"/>
      <c r="J14" s="900" t="s">
        <v>1463</v>
      </c>
      <c r="K14" s="901"/>
      <c r="L14" s="877"/>
      <c r="M14" s="825"/>
      <c r="N14" s="697"/>
      <c r="O14" s="844" t="s">
        <v>645</v>
      </c>
      <c r="P14" s="845"/>
      <c r="Q14" s="846"/>
      <c r="R14" s="826"/>
      <c r="S14" s="827"/>
      <c r="T14" s="828"/>
    </row>
    <row r="15" spans="1:20" s="306" customFormat="1" ht="12" customHeight="1">
      <c r="A15" s="318"/>
      <c r="B15" s="332"/>
      <c r="C15" s="319"/>
      <c r="D15" s="486" t="s">
        <v>1492</v>
      </c>
      <c r="E15" s="806"/>
      <c r="F15" s="807"/>
      <c r="G15" s="810" t="s">
        <v>691</v>
      </c>
      <c r="H15" s="812"/>
      <c r="I15" s="607"/>
      <c r="J15" s="810" t="s">
        <v>1550</v>
      </c>
      <c r="K15" s="811"/>
      <c r="L15" s="812"/>
      <c r="M15" s="615"/>
      <c r="N15" s="697"/>
      <c r="O15" s="850" t="s">
        <v>696</v>
      </c>
      <c r="P15" s="851"/>
      <c r="Q15" s="851"/>
      <c r="R15" s="851"/>
      <c r="S15" s="851"/>
      <c r="T15" s="852"/>
    </row>
    <row r="16" spans="1:20" s="306" customFormat="1" ht="12" customHeight="1">
      <c r="A16" s="318"/>
      <c r="B16" s="332"/>
      <c r="C16" s="319"/>
      <c r="D16" s="320" t="s">
        <v>577</v>
      </c>
      <c r="E16" s="806"/>
      <c r="F16" s="807"/>
      <c r="G16" s="813" t="s">
        <v>1572</v>
      </c>
      <c r="H16" s="814"/>
      <c r="I16" s="815"/>
      <c r="J16" s="608"/>
      <c r="K16" s="609"/>
      <c r="L16" s="610"/>
      <c r="M16" s="530" t="s">
        <v>1548</v>
      </c>
      <c r="N16" s="697"/>
      <c r="O16" s="853"/>
      <c r="P16" s="854"/>
      <c r="Q16" s="854"/>
      <c r="R16" s="854"/>
      <c r="S16" s="854"/>
      <c r="T16" s="855"/>
    </row>
    <row r="17" spans="1:20" s="306" customFormat="1" ht="12" customHeight="1">
      <c r="A17" s="318"/>
      <c r="B17" s="332"/>
      <c r="C17" s="319"/>
      <c r="D17" s="320" t="s">
        <v>586</v>
      </c>
      <c r="E17" s="806"/>
      <c r="F17" s="807"/>
      <c r="G17" s="819"/>
      <c r="H17" s="820"/>
      <c r="I17" s="821"/>
      <c r="J17" s="608"/>
      <c r="K17" s="609"/>
      <c r="L17" s="610"/>
      <c r="M17" s="614"/>
      <c r="N17" s="697"/>
      <c r="O17" s="842" t="s">
        <v>573</v>
      </c>
      <c r="P17" s="811"/>
      <c r="Q17" s="812"/>
      <c r="R17" s="786"/>
      <c r="S17" s="787"/>
      <c r="T17" s="788"/>
    </row>
    <row r="18" spans="1:20" s="306" customFormat="1" ht="12" customHeight="1">
      <c r="A18" s="318"/>
      <c r="B18" s="332"/>
      <c r="C18" s="319"/>
      <c r="D18" s="529" t="s">
        <v>1540</v>
      </c>
      <c r="E18" s="806"/>
      <c r="F18" s="807"/>
      <c r="G18" s="813" t="s">
        <v>1573</v>
      </c>
      <c r="H18" s="814"/>
      <c r="I18" s="815"/>
      <c r="J18" s="608"/>
      <c r="K18" s="609"/>
      <c r="L18" s="610"/>
      <c r="M18" s="530" t="s">
        <v>1548</v>
      </c>
      <c r="N18" s="697"/>
      <c r="O18" s="842" t="s">
        <v>574</v>
      </c>
      <c r="P18" s="811"/>
      <c r="Q18" s="812"/>
      <c r="R18" s="786"/>
      <c r="S18" s="787"/>
      <c r="T18" s="788"/>
    </row>
    <row r="19" spans="1:20" s="306" customFormat="1" ht="12" customHeight="1" thickBot="1">
      <c r="A19" s="333"/>
      <c r="B19" s="334"/>
      <c r="C19" s="321"/>
      <c r="D19" s="322" t="s">
        <v>1539</v>
      </c>
      <c r="E19" s="808"/>
      <c r="F19" s="809"/>
      <c r="G19" s="816"/>
      <c r="H19" s="817"/>
      <c r="I19" s="818"/>
      <c r="J19" s="611"/>
      <c r="K19" s="612"/>
      <c r="L19" s="613"/>
      <c r="M19" s="706"/>
      <c r="N19" s="697"/>
      <c r="O19" s="842" t="s">
        <v>1593</v>
      </c>
      <c r="P19" s="811"/>
      <c r="Q19" s="812"/>
      <c r="R19" s="786"/>
      <c r="S19" s="787"/>
      <c r="T19" s="788"/>
    </row>
    <row r="20" spans="1:20" s="306" customFormat="1" ht="11.45" customHeight="1" thickBot="1">
      <c r="A20" s="628"/>
      <c r="B20" s="622"/>
      <c r="C20" s="622"/>
      <c r="D20" s="622"/>
      <c r="E20" s="622"/>
      <c r="F20" s="622"/>
      <c r="G20" s="622"/>
      <c r="H20" s="622"/>
      <c r="I20" s="622"/>
      <c r="J20" s="622"/>
      <c r="K20" s="629"/>
      <c r="L20" s="629"/>
      <c r="M20" s="705"/>
      <c r="N20" s="700"/>
      <c r="O20" s="842" t="s">
        <v>1594</v>
      </c>
      <c r="P20" s="811"/>
      <c r="Q20" s="812"/>
      <c r="R20" s="871"/>
      <c r="S20" s="872"/>
      <c r="T20" s="873"/>
    </row>
    <row r="21" spans="1:20" ht="11.45" customHeight="1">
      <c r="A21" s="792" t="s">
        <v>688</v>
      </c>
      <c r="B21" s="793"/>
      <c r="C21" s="794"/>
      <c r="D21" s="799" t="s">
        <v>401</v>
      </c>
      <c r="E21" s="793"/>
      <c r="F21" s="793"/>
      <c r="G21" s="793"/>
      <c r="H21" s="800"/>
      <c r="I21" s="330"/>
      <c r="J21" s="795" t="s">
        <v>1464</v>
      </c>
      <c r="K21" s="796"/>
      <c r="L21" s="796"/>
      <c r="M21" s="797"/>
      <c r="N21" s="701"/>
      <c r="O21" s="842" t="s">
        <v>1595</v>
      </c>
      <c r="P21" s="811"/>
      <c r="Q21" s="812"/>
      <c r="R21" s="871"/>
      <c r="S21" s="872"/>
      <c r="T21" s="873"/>
    </row>
    <row r="22" spans="1:20" ht="11.45" customHeight="1" thickBot="1">
      <c r="A22" s="531" t="s">
        <v>39</v>
      </c>
      <c r="B22" s="804"/>
      <c r="C22" s="805"/>
      <c r="D22" s="532"/>
      <c r="E22" s="532"/>
      <c r="F22" s="595"/>
      <c r="G22" s="532"/>
      <c r="H22" s="534"/>
      <c r="I22" s="621"/>
      <c r="J22" s="623" t="s">
        <v>549</v>
      </c>
      <c r="K22" s="616"/>
      <c r="L22" s="616"/>
      <c r="M22" s="617"/>
      <c r="N22" s="701"/>
      <c r="O22" s="844" t="s">
        <v>578</v>
      </c>
      <c r="P22" s="845"/>
      <c r="Q22" s="846"/>
      <c r="R22" s="874"/>
      <c r="S22" s="875"/>
      <c r="T22" s="876"/>
    </row>
    <row r="23" spans="1:20" ht="11.45" customHeight="1" thickBot="1">
      <c r="A23" s="535" t="s">
        <v>36</v>
      </c>
      <c r="B23" s="536" t="s">
        <v>37</v>
      </c>
      <c r="C23" s="536" t="s">
        <v>38</v>
      </c>
      <c r="D23" s="536" t="s">
        <v>36</v>
      </c>
      <c r="E23" s="536" t="s">
        <v>36</v>
      </c>
      <c r="F23" s="537" t="s">
        <v>36</v>
      </c>
      <c r="G23" s="536" t="s">
        <v>36</v>
      </c>
      <c r="H23" s="538" t="s">
        <v>36</v>
      </c>
      <c r="I23" s="331"/>
      <c r="J23" s="624" t="s">
        <v>36</v>
      </c>
      <c r="K23" s="618"/>
      <c r="L23" s="618"/>
      <c r="M23" s="619"/>
      <c r="N23" s="701"/>
      <c r="O23" s="702"/>
      <c r="P23" s="702"/>
      <c r="Q23" s="702"/>
      <c r="R23" s="702"/>
      <c r="S23" s="702"/>
      <c r="T23" s="703"/>
    </row>
    <row r="24" spans="1:20" ht="11.45" customHeight="1" thickBot="1">
      <c r="A24" s="581"/>
      <c r="B24" s="582"/>
      <c r="C24" s="582"/>
      <c r="D24" s="582"/>
      <c r="E24" s="582"/>
      <c r="F24" s="583"/>
      <c r="G24" s="582"/>
      <c r="H24" s="584"/>
      <c r="I24" s="621"/>
      <c r="J24" s="621"/>
      <c r="K24" s="329"/>
      <c r="L24" s="329"/>
      <c r="M24" s="329"/>
      <c r="N24" s="701"/>
      <c r="O24" s="585" t="s">
        <v>1559</v>
      </c>
      <c r="P24" s="586" t="s">
        <v>1560</v>
      </c>
      <c r="Q24" s="587"/>
      <c r="R24" s="586" t="s">
        <v>1561</v>
      </c>
      <c r="S24" s="587"/>
      <c r="T24" s="588"/>
    </row>
    <row r="25" spans="1:20" ht="6.6" customHeight="1" thickBot="1">
      <c r="A25" s="620"/>
      <c r="B25" s="621"/>
      <c r="C25" s="621"/>
      <c r="D25" s="621"/>
      <c r="E25" s="621"/>
      <c r="F25" s="621"/>
      <c r="G25" s="621"/>
      <c r="H25" s="621"/>
      <c r="I25" s="621"/>
      <c r="J25" s="621"/>
      <c r="K25" s="622"/>
      <c r="L25" s="622"/>
      <c r="M25" s="705"/>
      <c r="N25" s="701"/>
      <c r="O25" s="702"/>
      <c r="P25" s="702"/>
      <c r="Q25" s="702"/>
      <c r="R25" s="702"/>
      <c r="S25" s="702"/>
      <c r="T25" s="703"/>
    </row>
    <row r="26" spans="1:20" ht="11.45" customHeight="1">
      <c r="A26" s="795" t="s">
        <v>35</v>
      </c>
      <c r="B26" s="798"/>
      <c r="C26" s="798"/>
      <c r="D26" s="798"/>
      <c r="E26" s="798"/>
      <c r="F26" s="798"/>
      <c r="G26" s="859" t="s">
        <v>401</v>
      </c>
      <c r="H26" s="859"/>
      <c r="I26" s="859"/>
      <c r="J26" s="799"/>
      <c r="K26" s="882" t="s">
        <v>1567</v>
      </c>
      <c r="L26" s="882" t="s">
        <v>1431</v>
      </c>
      <c r="M26" s="884" t="s">
        <v>1568</v>
      </c>
      <c r="N26" s="885" t="s">
        <v>1569</v>
      </c>
      <c r="O26" s="886"/>
      <c r="P26" s="889" t="s">
        <v>1570</v>
      </c>
      <c r="Q26" s="702"/>
      <c r="R26" s="856" t="s">
        <v>1542</v>
      </c>
      <c r="S26" s="857"/>
      <c r="T26" s="858"/>
    </row>
    <row r="27" spans="1:20" ht="11.45" customHeight="1">
      <c r="A27" s="531" t="s">
        <v>39</v>
      </c>
      <c r="B27" s="804"/>
      <c r="C27" s="805"/>
      <c r="D27" s="539" t="s">
        <v>1549</v>
      </c>
      <c r="E27" s="804"/>
      <c r="F27" s="805"/>
      <c r="G27" s="532"/>
      <c r="H27" s="532"/>
      <c r="I27" s="532"/>
      <c r="J27" s="533"/>
      <c r="K27" s="883"/>
      <c r="L27" s="883"/>
      <c r="M27" s="883"/>
      <c r="N27" s="887"/>
      <c r="O27" s="888"/>
      <c r="P27" s="890"/>
      <c r="Q27" s="702"/>
      <c r="R27" s="861"/>
      <c r="S27" s="895"/>
      <c r="T27" s="896"/>
    </row>
    <row r="28" spans="1:20" ht="11.45" customHeight="1" thickBot="1">
      <c r="A28" s="535" t="s">
        <v>36</v>
      </c>
      <c r="B28" s="536" t="s">
        <v>37</v>
      </c>
      <c r="C28" s="536" t="s">
        <v>38</v>
      </c>
      <c r="D28" s="536" t="s">
        <v>36</v>
      </c>
      <c r="E28" s="536" t="s">
        <v>37</v>
      </c>
      <c r="F28" s="536" t="s">
        <v>38</v>
      </c>
      <c r="G28" s="536" t="s">
        <v>36</v>
      </c>
      <c r="H28" s="536" t="s">
        <v>36</v>
      </c>
      <c r="I28" s="536" t="s">
        <v>36</v>
      </c>
      <c r="J28" s="537" t="s">
        <v>36</v>
      </c>
      <c r="K28" s="867"/>
      <c r="L28" s="867"/>
      <c r="M28" s="867"/>
      <c r="N28" s="891"/>
      <c r="O28" s="892"/>
      <c r="P28" s="869"/>
      <c r="Q28" s="702"/>
      <c r="R28" s="897"/>
      <c r="S28" s="898"/>
      <c r="T28" s="899"/>
    </row>
    <row r="29" spans="1:20" ht="11.45" customHeight="1" thickBot="1">
      <c r="A29" s="581"/>
      <c r="B29" s="582"/>
      <c r="C29" s="582"/>
      <c r="D29" s="582"/>
      <c r="E29" s="582"/>
      <c r="F29" s="582"/>
      <c r="G29" s="582"/>
      <c r="H29" s="582"/>
      <c r="I29" s="582"/>
      <c r="J29" s="583"/>
      <c r="K29" s="868"/>
      <c r="L29" s="868"/>
      <c r="M29" s="868"/>
      <c r="N29" s="893"/>
      <c r="O29" s="894"/>
      <c r="P29" s="870"/>
      <c r="Q29" s="702"/>
      <c r="R29" s="702"/>
      <c r="S29" s="702"/>
      <c r="T29" s="703"/>
    </row>
    <row r="30" spans="1:20" ht="7.15" customHeight="1" thickBot="1">
      <c r="A30" s="620"/>
      <c r="B30" s="621"/>
      <c r="C30" s="621"/>
      <c r="D30" s="621"/>
      <c r="E30" s="621"/>
      <c r="F30" s="621"/>
      <c r="G30" s="621"/>
      <c r="H30" s="621"/>
      <c r="I30" s="621"/>
      <c r="J30" s="621"/>
      <c r="K30" s="622"/>
      <c r="L30" s="622"/>
      <c r="M30" s="705"/>
      <c r="N30" s="701"/>
      <c r="O30" s="701"/>
      <c r="P30" s="701"/>
      <c r="Q30" s="701"/>
      <c r="R30" s="701"/>
      <c r="S30" s="701"/>
      <c r="T30" s="699"/>
    </row>
    <row r="31" spans="1:20" ht="11.45" customHeight="1">
      <c r="A31" s="879" t="s">
        <v>689</v>
      </c>
      <c r="B31" s="880"/>
      <c r="C31" s="880"/>
      <c r="D31" s="880"/>
      <c r="E31" s="880"/>
      <c r="F31" s="880"/>
      <c r="G31" s="880"/>
      <c r="H31" s="880"/>
      <c r="I31" s="880"/>
      <c r="J31" s="880"/>
      <c r="K31" s="880"/>
      <c r="L31" s="880"/>
      <c r="M31" s="881"/>
      <c r="N31" s="702"/>
      <c r="O31" s="702"/>
      <c r="P31" s="856" t="s">
        <v>1543</v>
      </c>
      <c r="Q31" s="857"/>
      <c r="R31" s="857"/>
      <c r="S31" s="857"/>
      <c r="T31" s="858"/>
    </row>
    <row r="32" spans="1:20" ht="11.45" customHeight="1">
      <c r="A32" s="625" t="s">
        <v>693</v>
      </c>
      <c r="B32" s="579"/>
      <c r="C32" s="579"/>
      <c r="D32" s="579"/>
      <c r="E32" s="579"/>
      <c r="F32" s="579"/>
      <c r="G32" s="579"/>
      <c r="H32" s="579"/>
      <c r="I32" s="579"/>
      <c r="J32" s="579"/>
      <c r="K32" s="633"/>
      <c r="L32" s="633"/>
      <c r="M32" s="634"/>
      <c r="N32" s="702"/>
      <c r="O32" s="704"/>
      <c r="P32" s="861"/>
      <c r="Q32" s="862"/>
      <c r="R32" s="862"/>
      <c r="S32" s="862"/>
      <c r="T32" s="863"/>
    </row>
    <row r="33" spans="1:20" ht="11.45" customHeight="1" thickBot="1">
      <c r="A33" s="626" t="s">
        <v>690</v>
      </c>
      <c r="B33" s="580"/>
      <c r="C33" s="580"/>
      <c r="D33" s="580"/>
      <c r="E33" s="580"/>
      <c r="F33" s="580"/>
      <c r="G33" s="580"/>
      <c r="H33" s="580"/>
      <c r="I33" s="580"/>
      <c r="J33" s="580"/>
      <c r="K33" s="635"/>
      <c r="L33" s="635"/>
      <c r="M33" s="636"/>
      <c r="N33" s="702"/>
      <c r="O33" s="704"/>
      <c r="P33" s="864"/>
      <c r="Q33" s="865"/>
      <c r="R33" s="865"/>
      <c r="S33" s="865"/>
      <c r="T33" s="866"/>
    </row>
    <row r="34" spans="1:20" ht="6.75" customHeight="1">
      <c r="A34" s="707"/>
      <c r="B34" s="708"/>
      <c r="C34" s="708"/>
      <c r="D34" s="708"/>
      <c r="E34" s="708"/>
      <c r="F34" s="708"/>
      <c r="G34" s="708"/>
      <c r="H34" s="708"/>
      <c r="I34" s="708"/>
      <c r="J34" s="708"/>
      <c r="K34" s="702"/>
      <c r="L34" s="702"/>
      <c r="M34" s="702"/>
      <c r="N34" s="702"/>
      <c r="O34" s="702"/>
      <c r="P34" s="702"/>
      <c r="Q34" s="702"/>
      <c r="R34" s="702"/>
      <c r="S34" s="702"/>
      <c r="T34" s="703"/>
    </row>
    <row r="35" spans="1:20" ht="14.45" customHeight="1">
      <c r="A35" t="s">
        <v>692</v>
      </c>
      <c r="E35" s="316"/>
      <c r="F35" s="316"/>
      <c r="G35" s="316"/>
      <c r="H35" s="316"/>
      <c r="I35" s="316"/>
      <c r="J35" s="316"/>
      <c r="K35" s="10"/>
      <c r="L35" s="10"/>
      <c r="M35" s="10"/>
      <c r="N35" s="10"/>
      <c r="O35" s="10"/>
      <c r="P35" s="10"/>
      <c r="Q35" s="10"/>
      <c r="R35" s="10"/>
      <c r="S35" s="10"/>
    </row>
    <row r="36" spans="1:20" s="317" customFormat="1" ht="14.45" customHeight="1">
      <c r="A36" s="878"/>
      <c r="B36" s="878"/>
      <c r="C36" s="878"/>
      <c r="D36" s="878"/>
      <c r="E36" s="878"/>
      <c r="F36" s="878"/>
      <c r="G36" s="878"/>
      <c r="H36" s="878"/>
      <c r="I36" s="878"/>
      <c r="J36" s="878"/>
      <c r="K36" s="878"/>
      <c r="L36" s="878"/>
      <c r="M36" s="878"/>
      <c r="N36" s="878"/>
      <c r="O36" s="878"/>
      <c r="P36" s="878"/>
      <c r="Q36" s="878"/>
      <c r="R36" s="878"/>
      <c r="S36" s="878"/>
      <c r="T36" s="878"/>
    </row>
    <row r="37" spans="1:20" s="317" customFormat="1" ht="14.45" customHeight="1">
      <c r="A37" s="878"/>
      <c r="B37" s="878"/>
      <c r="C37" s="878"/>
      <c r="D37" s="878"/>
      <c r="E37" s="878"/>
      <c r="F37" s="878"/>
      <c r="G37" s="878"/>
      <c r="H37" s="878"/>
      <c r="I37" s="878"/>
      <c r="J37" s="878"/>
      <c r="K37" s="878"/>
      <c r="L37" s="878"/>
      <c r="M37" s="878"/>
      <c r="N37" s="878"/>
      <c r="O37" s="878"/>
      <c r="P37" s="878"/>
      <c r="Q37" s="878"/>
      <c r="R37" s="878"/>
      <c r="S37" s="878"/>
      <c r="T37" s="878"/>
    </row>
    <row r="38" spans="1:20" s="317" customFormat="1" ht="10.5" customHeight="1" thickBot="1">
      <c r="A38" s="637"/>
      <c r="B38" s="637"/>
      <c r="C38" s="637"/>
      <c r="D38" s="637"/>
      <c r="E38" s="637"/>
      <c r="F38" s="637"/>
      <c r="G38" s="637"/>
      <c r="H38" s="637"/>
      <c r="I38" s="637"/>
      <c r="J38" s="637"/>
      <c r="K38" s="637"/>
      <c r="L38" s="637"/>
      <c r="M38" s="637"/>
      <c r="N38" s="637"/>
      <c r="O38" s="637"/>
      <c r="P38" s="637"/>
      <c r="Q38" s="637"/>
      <c r="R38" s="637"/>
      <c r="S38" s="637"/>
      <c r="T38" s="637"/>
    </row>
    <row r="39" spans="1:20" s="599" customFormat="1" ht="10.9" customHeight="1" thickTop="1">
      <c r="A39" s="600" t="s">
        <v>1565</v>
      </c>
      <c r="B39" s="600"/>
      <c r="C39" s="600"/>
      <c r="D39" s="600"/>
      <c r="E39" s="600"/>
      <c r="F39" s="600"/>
      <c r="G39" s="601"/>
      <c r="H39" s="601"/>
      <c r="I39" s="601"/>
      <c r="J39" s="601"/>
      <c r="K39" s="601"/>
      <c r="L39" s="601"/>
      <c r="M39" s="601"/>
      <c r="N39" s="602"/>
      <c r="O39" s="602"/>
      <c r="P39" s="602"/>
      <c r="Q39" s="601"/>
      <c r="R39" s="601"/>
      <c r="S39" s="601"/>
      <c r="T39" s="601"/>
    </row>
    <row r="40" spans="1:20" s="599" customFormat="1" ht="10.9" customHeight="1">
      <c r="A40" s="605" t="s">
        <v>1610</v>
      </c>
      <c r="B40" s="596"/>
      <c r="C40" s="596"/>
      <c r="D40" s="596"/>
      <c r="E40" s="596"/>
      <c r="F40" s="596"/>
      <c r="G40" s="597"/>
      <c r="H40" s="597"/>
      <c r="I40" s="597"/>
      <c r="J40" s="597"/>
      <c r="K40" s="597"/>
      <c r="L40" s="597"/>
      <c r="M40" s="597"/>
      <c r="N40" s="598"/>
      <c r="O40" s="598"/>
      <c r="P40" s="598"/>
      <c r="Q40" s="597"/>
      <c r="R40" s="597"/>
      <c r="S40" s="597"/>
      <c r="T40" s="597"/>
    </row>
    <row r="41" spans="1:20" s="599" customFormat="1" ht="10.9" customHeight="1">
      <c r="A41" s="605" t="s">
        <v>1607</v>
      </c>
      <c r="B41" s="596"/>
      <c r="C41" s="596"/>
      <c r="D41" s="596"/>
      <c r="E41" s="596"/>
      <c r="F41" s="596"/>
      <c r="G41" s="597"/>
      <c r="H41" s="597"/>
      <c r="I41" s="597"/>
      <c r="J41" s="597"/>
      <c r="K41" s="597"/>
      <c r="L41" s="597"/>
      <c r="M41" s="597"/>
      <c r="N41" s="598"/>
      <c r="O41" s="598"/>
      <c r="P41" s="598"/>
      <c r="Q41" s="597"/>
      <c r="R41" s="597"/>
      <c r="S41" s="597"/>
      <c r="T41" s="597"/>
    </row>
    <row r="42" spans="1:20" s="599" customFormat="1" ht="10.9" customHeight="1">
      <c r="A42" s="603" t="s">
        <v>694</v>
      </c>
      <c r="B42" s="603"/>
      <c r="C42" s="603"/>
      <c r="D42" s="603"/>
      <c r="E42" s="603"/>
      <c r="F42" s="603"/>
    </row>
    <row r="43" spans="1:20" s="599" customFormat="1" ht="10.9" customHeight="1">
      <c r="A43" s="603" t="s">
        <v>1608</v>
      </c>
      <c r="B43" s="603"/>
      <c r="C43" s="603"/>
      <c r="D43" s="603"/>
      <c r="E43" s="603"/>
      <c r="F43" s="603"/>
      <c r="G43" s="604"/>
      <c r="H43" s="604"/>
      <c r="I43" s="604"/>
      <c r="J43" s="604"/>
      <c r="K43" s="604"/>
      <c r="L43" s="604"/>
    </row>
    <row r="44" spans="1:20" ht="10.5" customHeight="1"/>
    <row r="45" spans="1:20" ht="18.600000000000001" customHeight="1">
      <c r="B45" s="402"/>
    </row>
    <row r="46" spans="1:20" ht="18.600000000000001" customHeight="1"/>
    <row r="47" spans="1:20" ht="18.600000000000001" customHeight="1"/>
    <row r="48" spans="1:20" ht="18.600000000000001" customHeight="1">
      <c r="D48" s="401"/>
    </row>
    <row r="49" spans="2:19" ht="18.600000000000001" customHeight="1">
      <c r="D49" s="401"/>
    </row>
    <row r="50" spans="2:19" ht="18.600000000000001" customHeight="1">
      <c r="D50" s="401"/>
    </row>
    <row r="51" spans="2:19" ht="18.600000000000001" customHeight="1"/>
    <row r="52" spans="2:19" ht="18.600000000000001" customHeight="1"/>
    <row r="53" spans="2:19" ht="18.600000000000001" customHeight="1"/>
    <row r="54" spans="2:19" ht="18.600000000000001" customHeight="1">
      <c r="B54" s="473"/>
      <c r="C54" s="473"/>
      <c r="D54" s="473"/>
      <c r="E54" s="473"/>
      <c r="F54" s="473"/>
      <c r="G54" s="473"/>
      <c r="H54" s="473"/>
      <c r="I54" s="473"/>
      <c r="J54" s="473"/>
      <c r="K54" s="473"/>
      <c r="L54" s="473"/>
      <c r="M54" s="473"/>
      <c r="N54" s="473"/>
      <c r="O54" s="473"/>
      <c r="P54" s="473"/>
      <c r="Q54" s="473"/>
      <c r="R54" s="473"/>
      <c r="S54" s="473"/>
    </row>
    <row r="55" spans="2:19" ht="18.600000000000001" customHeight="1">
      <c r="B55" s="473"/>
      <c r="C55" s="473"/>
      <c r="D55" s="473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473"/>
      <c r="R55" s="473"/>
      <c r="S55" s="473"/>
    </row>
    <row r="56" spans="2:19" ht="18.600000000000001" customHeight="1"/>
    <row r="57" spans="2:19" ht="18.600000000000001" customHeight="1"/>
    <row r="58" spans="2:19" ht="18.600000000000001" customHeight="1"/>
    <row r="59" spans="2:19" ht="18.600000000000001" customHeight="1"/>
  </sheetData>
  <sheetProtection password="CC56" sheet="1" objects="1" scenarios="1" selectLockedCells="1"/>
  <mergeCells count="99">
    <mergeCell ref="E16:F16"/>
    <mergeCell ref="E17:F17"/>
    <mergeCell ref="G14:H14"/>
    <mergeCell ref="O18:Q18"/>
    <mergeCell ref="O19:Q19"/>
    <mergeCell ref="J14:K14"/>
    <mergeCell ref="E14:F14"/>
    <mergeCell ref="E15:F15"/>
    <mergeCell ref="O20:Q20"/>
    <mergeCell ref="O21:Q21"/>
    <mergeCell ref="L14:M14"/>
    <mergeCell ref="O22:Q22"/>
    <mergeCell ref="A36:T37"/>
    <mergeCell ref="A31:M31"/>
    <mergeCell ref="P31:T31"/>
    <mergeCell ref="K26:K27"/>
    <mergeCell ref="L26:L27"/>
    <mergeCell ref="M26:M27"/>
    <mergeCell ref="N26:O27"/>
    <mergeCell ref="P26:P27"/>
    <mergeCell ref="N28:O29"/>
    <mergeCell ref="B27:C27"/>
    <mergeCell ref="E27:F27"/>
    <mergeCell ref="R27:T28"/>
    <mergeCell ref="R26:T26"/>
    <mergeCell ref="G26:J26"/>
    <mergeCell ref="S1:T1"/>
    <mergeCell ref="P32:T33"/>
    <mergeCell ref="K28:K29"/>
    <mergeCell ref="L28:L29"/>
    <mergeCell ref="M28:M29"/>
    <mergeCell ref="P28:P29"/>
    <mergeCell ref="R18:T18"/>
    <mergeCell ref="R19:T19"/>
    <mergeCell ref="R20:T20"/>
    <mergeCell ref="R21:T21"/>
    <mergeCell ref="R22:T22"/>
    <mergeCell ref="R11:T11"/>
    <mergeCell ref="R12:T12"/>
    <mergeCell ref="R13:T13"/>
    <mergeCell ref="R14:T14"/>
    <mergeCell ref="R17:T17"/>
    <mergeCell ref="R10:T10"/>
    <mergeCell ref="S7:T8"/>
    <mergeCell ref="O8:R8"/>
    <mergeCell ref="O7:R7"/>
    <mergeCell ref="O17:Q17"/>
    <mergeCell ref="O10:Q10"/>
    <mergeCell ref="O11:Q11"/>
    <mergeCell ref="O12:Q12"/>
    <mergeCell ref="O13:Q13"/>
    <mergeCell ref="O14:Q14"/>
    <mergeCell ref="O9:T9"/>
    <mergeCell ref="O15:T16"/>
    <mergeCell ref="A21:C21"/>
    <mergeCell ref="J21:M21"/>
    <mergeCell ref="A26:F26"/>
    <mergeCell ref="D21:H21"/>
    <mergeCell ref="C7:E7"/>
    <mergeCell ref="B22:C22"/>
    <mergeCell ref="E18:F18"/>
    <mergeCell ref="E19:F19"/>
    <mergeCell ref="J15:L15"/>
    <mergeCell ref="G18:I19"/>
    <mergeCell ref="G15:H15"/>
    <mergeCell ref="G16:I17"/>
    <mergeCell ref="E13:F13"/>
    <mergeCell ref="G13:H13"/>
    <mergeCell ref="J13:K13"/>
    <mergeCell ref="L13:M13"/>
    <mergeCell ref="O3:T3"/>
    <mergeCell ref="G6:H6"/>
    <mergeCell ref="A3:H3"/>
    <mergeCell ref="A5:B5"/>
    <mergeCell ref="C5:D5"/>
    <mergeCell ref="E5:F5"/>
    <mergeCell ref="G4:H5"/>
    <mergeCell ref="A4:F4"/>
    <mergeCell ref="K5:M6"/>
    <mergeCell ref="P5:T6"/>
    <mergeCell ref="I5:J6"/>
    <mergeCell ref="A6:B6"/>
    <mergeCell ref="C6:D6"/>
    <mergeCell ref="E6:F6"/>
    <mergeCell ref="K4:M4"/>
    <mergeCell ref="K3:M3"/>
    <mergeCell ref="I3:J3"/>
    <mergeCell ref="I4:J4"/>
    <mergeCell ref="E12:F12"/>
    <mergeCell ref="J12:M12"/>
    <mergeCell ref="I7:J7"/>
    <mergeCell ref="L8:M8"/>
    <mergeCell ref="K7:M7"/>
    <mergeCell ref="I8:K8"/>
    <mergeCell ref="C8:E8"/>
    <mergeCell ref="F7:G7"/>
    <mergeCell ref="F8:G8"/>
    <mergeCell ref="A10:M11"/>
    <mergeCell ref="A8:B8"/>
  </mergeCells>
  <conditionalFormatting sqref="Q24 S24:T24">
    <cfRule type="cellIs" dxfId="24" priority="21" operator="equal">
      <formula>0</formula>
    </cfRule>
    <cfRule type="cellIs" dxfId="23" priority="22" operator="equal">
      <formula>"C"</formula>
    </cfRule>
    <cfRule type="cellIs" dxfId="22" priority="23" operator="equal">
      <formula>"B"</formula>
    </cfRule>
    <cfRule type="cellIs" dxfId="21" priority="24" operator="equal">
      <formula>"A"</formula>
    </cfRule>
  </conditionalFormatting>
  <conditionalFormatting sqref="S24:T24">
    <cfRule type="cellIs" dxfId="20" priority="18" operator="equal">
      <formula>"C"</formula>
    </cfRule>
    <cfRule type="cellIs" dxfId="19" priority="19" operator="equal">
      <formula>"B"</formula>
    </cfRule>
    <cfRule type="cellIs" dxfId="18" priority="20" operator="equal">
      <formula>"A"</formula>
    </cfRule>
  </conditionalFormatting>
  <conditionalFormatting sqref="S24:T24">
    <cfRule type="cellIs" dxfId="17" priority="12" operator="equal">
      <formula>"C"</formula>
    </cfRule>
    <cfRule type="cellIs" dxfId="16" priority="13" operator="equal">
      <formula>"B"</formula>
    </cfRule>
    <cfRule type="cellIs" dxfId="15" priority="14" operator="equal">
      <formula>"A"</formula>
    </cfRule>
  </conditionalFormatting>
  <dataValidations count="20">
    <dataValidation type="whole" allowBlank="1" showInputMessage="1" showErrorMessage="1" error="Year must be 1970 or later, but before current survey year." sqref="E14:F14 R10:T10">
      <formula1>1970</formula1>
      <formula2>$A$1</formula2>
    </dataValidation>
    <dataValidation type="list" allowBlank="1" showInputMessage="1" showErrorMessage="1" sqref="E27:J27 B27 D22:I22 B22">
      <formula1>TreeSpecies</formula1>
    </dataValidation>
    <dataValidation type="list" allowBlank="1" showInputMessage="1" showErrorMessage="1" sqref="E12:F12">
      <formula1>"FG,Other"</formula1>
    </dataValidation>
    <dataValidation type="textLength" allowBlank="1" showInputMessage="1" showErrorMessage="1" errorTitle="Sub Mapsheet" error="Must be three characters long.  Add leading zeroes if necessary." promptTitle="Sub Mapsheet" prompt="Must be three characters long.  Add leading zeroes if necessary." sqref="C6">
      <formula1>3</formula1>
      <formula2>3</formula2>
    </dataValidation>
    <dataValidation type="textLength" allowBlank="1" showInputMessage="1" showErrorMessage="1" errorTitle="Opening" error="Must be at least 3 characters long.  Add leading zeroes if necessary." promptTitle="Opening" prompt="Usually three digits long, but can be four.  Add leading zeros to get at least 3 characters." sqref="E6">
      <formula1>3</formula1>
      <formula2>4</formula2>
    </dataValidation>
    <dataValidation type="list" allowBlank="1" showInputMessage="1" showErrorMessage="1" promptTitle="MapSheet" prompt="Input only the Mapsheet Code, e.g. 93K, 102K" sqref="A6">
      <formula1>MapSheet</formula1>
    </dataValidation>
    <dataValidation type="whole" allowBlank="1" showInputMessage="1" showErrorMessage="1" error="Year must be 1960 or later, but before current survey year." sqref="B32:M32">
      <formula1>1960</formula1>
      <formula2>$A$1</formula2>
    </dataValidation>
    <dataValidation type="list" allowBlank="1" showInputMessage="1" showErrorMessage="1" error="Please use standard code for Silviculture Treatments." sqref="B33:M33">
      <formula1>SilvTrmts</formula1>
    </dataValidation>
    <dataValidation type="list" allowBlank="1" showInputMessage="1" showErrorMessage="1" errorTitle="Tree Species" error="Please use stand Tree Species Code" sqref="K16:L19 J19 J17 M15">
      <formula1>TreeSpecies</formula1>
    </dataValidation>
    <dataValidation type="decimal" allowBlank="1" showInputMessage="1" showErrorMessage="1" errorTitle="Percentage" error="Percentage must be between 0 and 100." sqref="A24 G29:J29 D29 A29 K23:M23 D24:H24">
      <formula1>0</formula1>
      <formula2>100</formula2>
    </dataValidation>
    <dataValidation type="list" allowBlank="1" showInputMessage="1" showErrorMessage="1" errorTitle="FHF Code" error="Not a standard FHF code." promptTitle="FHF Code" prompt="Descriptions are available in the Validate List worksheet." sqref="K22:M22">
      <formula1>FHFCode</formula1>
    </dataValidation>
    <dataValidation type="list" allowBlank="1" showInputMessage="1" showErrorMessage="1" errorTitle="BEC code" error="Please use standard coding." promptTitle="BEC" prompt="Select the BEC from this list" sqref="K7:M7">
      <formula1>BEC</formula1>
    </dataValidation>
    <dataValidation type="list" allowBlank="1" showInputMessage="1" showErrorMessage="1" errorTitle="Tree Species" error="Please use stand Tree Species Code" promptTitle="Preferred Species" prompt="Don't leave this one blank!" sqref="J16">
      <formula1>TreeSpecies</formula1>
    </dataValidation>
    <dataValidation type="list" allowBlank="1" showInputMessage="1" showErrorMessage="1" errorTitle="Tree Species" error="Please use stand Tree Species Code" promptTitle="Acceptable Species" prompt="Don't leave this one blank!" sqref="J18">
      <formula1>TreeSpecies</formula1>
    </dataValidation>
    <dataValidation type="whole" allowBlank="1" showInputMessage="1" showErrorMessage="1" promptTitle="TSS" prompt="Is this value 200 times the M-value?" sqref="L14:M14">
      <formula1>300</formula1>
      <formula2>2000</formula2>
    </dataValidation>
    <dataValidation type="list" allowBlank="1" showInputMessage="1" showErrorMessage="1" sqref="E13:F13">
      <formula1>"Aerial,Ground Estimate,Ground Plots,Other"</formula1>
    </dataValidation>
    <dataValidation type="list" errorStyle="warning" allowBlank="1" showInputMessage="1" showErrorMessage="1" error="Year must be 1987 or later, but before current survey year." promptTitle="Year FG" prompt="Select FG declaration year.  If not FG, then use 'Not FG'." sqref="L8:M8">
      <formula1>Year1</formula1>
    </dataValidation>
    <dataValidation type="list" allowBlank="1" showInputMessage="1" showErrorMessage="1" promptTitle="TSA" prompt="Select a TSA from this list" sqref="K3:M3">
      <formula1>TSA</formula1>
    </dataValidation>
    <dataValidation type="list" allowBlank="1" showInputMessage="1" showErrorMessage="1" promptTitle="District" prompt="Select the administrative district from this list" sqref="K4:M4">
      <formula1>District</formula1>
    </dataValidation>
    <dataValidation type="list" allowBlank="1" showInputMessage="1" showErrorMessage="1" error="Year must be 1970 or later, but before current survey year." sqref="R17:T17">
      <formula1>Year1</formula1>
    </dataValidation>
  </dataValidations>
  <pageMargins left="0.70866141732283472" right="0.70866141732283472" top="0.62992125984251968" bottom="0.27559055118110237" header="0.31496062992125984" footer="0.19685039370078741"/>
  <pageSetup orientation="landscape" r:id="rId1"/>
  <headerFooter>
    <oddHeader>&amp;CSDM Polygon Data v2a (2014-3-5)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theme="6" tint="0.39997558519241921"/>
  </sheetPr>
  <dimension ref="A1:BH158"/>
  <sheetViews>
    <sheetView zoomScale="140" zoomScaleNormal="140" workbookViewId="0">
      <selection activeCell="AA2" sqref="AA2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s="660" customFormat="1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971" t="s">
        <v>399</v>
      </c>
      <c r="O1" s="974"/>
      <c r="P1" s="974"/>
      <c r="Q1" s="974"/>
      <c r="R1" s="974"/>
      <c r="S1" s="974"/>
      <c r="T1" s="974"/>
      <c r="U1" s="974"/>
      <c r="V1" s="974"/>
      <c r="W1" s="974"/>
      <c r="X1" s="974"/>
      <c r="Y1" s="974"/>
      <c r="Z1" s="476" t="s">
        <v>1589</v>
      </c>
      <c r="AA1" s="476" t="s">
        <v>1590</v>
      </c>
      <c r="AB1" s="476" t="s">
        <v>31</v>
      </c>
      <c r="AC1" s="971" t="s">
        <v>32</v>
      </c>
      <c r="AD1" s="971"/>
      <c r="AE1" s="971" t="s">
        <v>33</v>
      </c>
      <c r="AF1" s="972"/>
      <c r="AG1" s="659"/>
      <c r="AH1" s="659"/>
      <c r="AI1" s="659"/>
      <c r="AJ1" s="659"/>
      <c r="AK1" s="659"/>
      <c r="AL1" s="659"/>
      <c r="AM1" s="659"/>
      <c r="AN1" s="659"/>
      <c r="AO1" s="659"/>
      <c r="AP1" s="659"/>
      <c r="AQ1" s="659"/>
      <c r="AR1" s="659"/>
      <c r="AS1" s="659"/>
      <c r="AT1" s="659"/>
      <c r="AU1" s="659"/>
      <c r="AV1" s="659"/>
      <c r="AW1" s="659"/>
      <c r="AX1" s="659"/>
      <c r="AY1" s="659"/>
      <c r="AZ1" s="659"/>
      <c r="BA1" s="659"/>
      <c r="BB1" s="659"/>
      <c r="BC1" s="659"/>
      <c r="BD1" s="659"/>
      <c r="BE1" s="659"/>
      <c r="BF1" s="659"/>
      <c r="BG1" s="659"/>
      <c r="BH1" s="659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'Cover Sheet'!P32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'Cover Sheet'!A1</f>
        <v>2014</v>
      </c>
      <c r="AA2" s="474"/>
      <c r="AB2" s="474"/>
      <c r="AC2" s="960">
        <v>1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903">
        <f>'Cover Sheet'!G6</f>
        <v>0</v>
      </c>
      <c r="H4" s="904"/>
      <c r="I4" s="905"/>
      <c r="J4" s="981">
        <f>'Cover Sheet'!K5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'Cover Sheet'!K4</f>
        <v>0</v>
      </c>
      <c r="X4" s="960"/>
      <c r="Y4" s="960"/>
      <c r="Z4" s="960">
        <f>'Cover Sheet'!K3</f>
        <v>0</v>
      </c>
      <c r="AA4" s="960"/>
      <c r="AB4" s="960"/>
      <c r="AC4" s="961">
        <f>'Cover Sheet'!K7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1017" t="s">
        <v>24</v>
      </c>
      <c r="AD5" s="1018"/>
      <c r="AE5" s="1018"/>
      <c r="AF5" s="1019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s="662" customFormat="1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3"/>
      <c r="W6" s="1020"/>
      <c r="X6" s="1021"/>
      <c r="Y6" s="990"/>
      <c r="Z6" s="990"/>
      <c r="AA6" s="990"/>
      <c r="AB6" s="991"/>
      <c r="AC6" s="1022"/>
      <c r="AD6" s="1023"/>
      <c r="AE6" s="1023"/>
      <c r="AF6" s="1024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18"/>
      <c r="AT6" s="661"/>
      <c r="AU6" s="661"/>
      <c r="AV6" s="661"/>
      <c r="AW6" s="661"/>
      <c r="AX6" s="661"/>
      <c r="AY6" s="661"/>
      <c r="AZ6" s="661"/>
      <c r="BA6" s="661"/>
      <c r="BB6" s="661"/>
      <c r="BC6" s="661"/>
      <c r="BD6" s="661"/>
      <c r="BE6" s="661"/>
      <c r="BF6" s="661"/>
      <c r="BG6" s="661"/>
      <c r="BH6" s="661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33" t="s">
        <v>405</v>
      </c>
      <c r="I7" s="934"/>
      <c r="J7" s="1005" t="s">
        <v>11</v>
      </c>
      <c r="K7" s="1006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984" t="s">
        <v>1585</v>
      </c>
      <c r="Y7" s="985"/>
      <c r="Z7" s="985"/>
      <c r="AA7" s="986"/>
      <c r="AB7" s="1011" t="str">
        <f>IF(ISBLANK('Cover Sheet'!$J$16),"No species listed",CONCATENATE(IF(ISBLANK('Cover Sheet'!$J$16),"",'Cover Sheet'!$J$16),IF(ISBLANK('Cover Sheet'!$K$16),"",CONCATENATE(", ",'Cover Sheet'!$K$16)),IF(ISBLANK('Cover Sheet'!$L$16),"",CONCATENATE(", ",'Cover Sheet'!$L$16)),IF(ISBLANK('Cover Sheet'!$J$17),"",CONCATENATE(", ",'Cover Sheet'!$J$17)),IF(ISBLANK('Cover Sheet'!$K$17),"",CONCATENATE(", ",'Cover Sheet'!$K$17)),IF(ISBLANK('Cover Sheet'!$L$17),"",CONCATENATE(", ",'Cover Sheet'!$L$17))))</f>
        <v>No species listed</v>
      </c>
      <c r="AC7" s="1012" t="str">
        <f t="shared" ref="AC7:AF8" si="0">IF(ISBLANK($J$15),"No species listed",CONCATENATE(IF(ISBLANK($J$15),"",$J$15),IF(ISBLANK($K$15),"",CONCATENATE(", ",$K$15)),IF(ISBLANK($L$15),"",CONCATENATE(", ",$L$15)),IF(ISBLANK($M$15),"",CONCATENATE(", ",$M$15)),IF(ISBLANK($J$16),"",CONCATENATE(", ",$J$16)),IF(ISBLANK($K$16),"",CONCATENATE(", ",$K$16)),IF(ISBLANK($L$16),"",CONCATENATE(", ",$L$16)),IF(ISBLANK($M$16),"",CONCATENATE(", ",$M$16))))</f>
        <v>No species listed</v>
      </c>
      <c r="AD7" s="1012" t="str">
        <f t="shared" si="0"/>
        <v>No species listed</v>
      </c>
      <c r="AE7" s="1012" t="str">
        <f t="shared" si="0"/>
        <v>No species listed</v>
      </c>
      <c r="AF7" s="1013" t="str">
        <f t="shared" si="0"/>
        <v>No species listed</v>
      </c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'Cover Sheet'!I13</f>
        <v>2</v>
      </c>
      <c r="G8" s="997"/>
      <c r="H8" s="931">
        <f>'Cover Sheet'!L13</f>
        <v>0</v>
      </c>
      <c r="I8" s="932"/>
      <c r="J8" s="1009"/>
      <c r="K8" s="1010"/>
      <c r="L8" s="982"/>
      <c r="M8" s="983"/>
      <c r="N8" s="983"/>
      <c r="O8" s="983"/>
      <c r="P8" s="983"/>
      <c r="Q8" s="983"/>
      <c r="R8" s="992"/>
      <c r="S8" s="982"/>
      <c r="T8" s="983"/>
      <c r="U8" s="1025"/>
      <c r="V8" s="1000"/>
      <c r="W8" s="1001"/>
      <c r="X8" s="987"/>
      <c r="Y8" s="988"/>
      <c r="Z8" s="988"/>
      <c r="AA8" s="989"/>
      <c r="AB8" s="1014" t="str">
        <f>IF(ISBLANK($J$15),"No species listed",CONCATENATE(IF(ISBLANK($J$15),"",$J$15),IF(ISBLANK($K$15),"",CONCATENATE(", ",$K$15)),IF(ISBLANK($L$15),"",CONCATENATE(", ",$L$15)),IF(ISBLANK($M$15),"",CONCATENATE(", ",$M$15)),IF(ISBLANK($J$16),"",CONCATENATE(", ",$J$16)),IF(ISBLANK($K$16),"",CONCATENATE(", ",$K$16)),IF(ISBLANK($L$16),"",CONCATENATE(", ",$L$16)),IF(ISBLANK($M$16),"",CONCATENATE(", ",$M$16))))</f>
        <v>No species listed</v>
      </c>
      <c r="AC8" s="1015" t="str">
        <f t="shared" si="0"/>
        <v>No species listed</v>
      </c>
      <c r="AD8" s="1015" t="str">
        <f t="shared" si="0"/>
        <v>No species listed</v>
      </c>
      <c r="AE8" s="1015" t="str">
        <f t="shared" si="0"/>
        <v>No species listed</v>
      </c>
      <c r="AF8" s="1016" t="str">
        <f t="shared" si="0"/>
        <v>No species listed</v>
      </c>
      <c r="AG8" s="218"/>
      <c r="AI8" s="220"/>
      <c r="AN8" s="219"/>
    </row>
    <row r="9" spans="1:60" ht="11.25" customHeight="1" thickBot="1">
      <c r="A9" s="1029" t="s">
        <v>1</v>
      </c>
      <c r="B9" s="1030"/>
      <c r="C9" s="678" t="s">
        <v>1461</v>
      </c>
      <c r="D9" s="676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0" t="s">
        <v>8</v>
      </c>
      <c r="K9" s="671" t="s">
        <v>9</v>
      </c>
      <c r="L9" s="671" t="s">
        <v>8</v>
      </c>
      <c r="M9" s="671" t="s">
        <v>9</v>
      </c>
      <c r="N9" s="671" t="s">
        <v>8</v>
      </c>
      <c r="O9" s="671" t="s">
        <v>9</v>
      </c>
      <c r="P9" s="671" t="s">
        <v>8</v>
      </c>
      <c r="Q9" s="671" t="s">
        <v>9</v>
      </c>
      <c r="R9" s="671" t="s">
        <v>8</v>
      </c>
      <c r="S9" s="671" t="s">
        <v>9</v>
      </c>
      <c r="T9" s="671" t="s">
        <v>8</v>
      </c>
      <c r="U9" s="672" t="s">
        <v>9</v>
      </c>
      <c r="V9" s="673" t="s">
        <v>6</v>
      </c>
      <c r="W9" s="674" t="s">
        <v>7</v>
      </c>
      <c r="X9" s="1026" t="s">
        <v>1586</v>
      </c>
      <c r="Y9" s="1027"/>
      <c r="Z9" s="1027"/>
      <c r="AA9" s="1028"/>
      <c r="AB9" s="1033" t="str">
        <f>IF(ISBLANK('Cover Sheet'!$J$18),"No species listed",CONCATENATE(IF(ISBLANK('Cover Sheet'!$J$18),"",'Cover Sheet'!$J$18),IF(ISBLANK('Cover Sheet'!$K$18),"",CONCATENATE(", ",'Cover Sheet'!$K$18)),IF(ISBLANK('Cover Sheet'!$L$18),"",CONCATENATE(", ",'Cover Sheet'!$L$18)),IF(ISBLANK('Cover Sheet'!$J$19),"",CONCATENATE(", ",'Cover Sheet'!$J$19)),IF(ISBLANK('Cover Sheet'!$K$19),"",CONCATENATE(", ",'Cover Sheet'!$K$19)),IF(ISBLANK('Cover Sheet'!$L$19),"",CONCATENATE(", ",'Cover Sheet'!$L$19))))</f>
        <v>No species listed</v>
      </c>
      <c r="AC9" s="1034" t="str">
        <f>IF(ISBLANK($J$17),"No species listed",CONCATENATE(IF(ISBLANK($J$17),"",$J$17),IF(ISBLANK($K$17),"",CONCATENATE(", ",$K$17)),IF(ISBLANK($L$17),"",CONCATENATE(", ",$L$17)),IF(ISBLANK($M$17),"",CONCATENATE(", ",$M$17)),IF(ISBLANK($J$18),"",CONCATENATE(", ",$J$18)),IF(ISBLANK($K$18),"",CONCATENATE(", ",$K$18)),IF(ISBLANK($L$18),"",CONCATENATE(", ",$L$18)),IF(ISBLANK($M$18),"",CONCATENATE(", ",$M$18))))</f>
        <v>No species listed</v>
      </c>
      <c r="AD9" s="1034" t="str">
        <f>IF(ISBLANK($J$17),"No species listed",CONCATENATE(IF(ISBLANK($J$17),"",$J$17),IF(ISBLANK($K$17),"",CONCATENATE(", ",$K$17)),IF(ISBLANK($L$17),"",CONCATENATE(", ",$L$17)),IF(ISBLANK($M$17),"",CONCATENATE(", ",$M$17)),IF(ISBLANK($J$18),"",CONCATENATE(", ",$J$18)),IF(ISBLANK($K$18),"",CONCATENATE(", ",$K$18)),IF(ISBLANK($L$18),"",CONCATENATE(", ",$L$18)),IF(ISBLANK($M$18),"",CONCATENATE(", ",$M$18))))</f>
        <v>No species listed</v>
      </c>
      <c r="AE9" s="1034" t="str">
        <f>IF(ISBLANK($J$17),"No species listed",CONCATENATE(IF(ISBLANK($J$17),"",$J$17),IF(ISBLANK($K$17),"",CONCATENATE(", ",$K$17)),IF(ISBLANK($L$17),"",CONCATENATE(", ",$L$17)),IF(ISBLANK($M$17),"",CONCATENATE(", ",$M$17)),IF(ISBLANK($J$18),"",CONCATENATE(", ",$J$18)),IF(ISBLANK($K$18),"",CONCATENATE(", ",$K$18)),IF(ISBLANK($L$18),"",CONCATENATE(", ",$L$18)),IF(ISBLANK($M$18),"",CONCATENATE(", ",$M$18))))</f>
        <v>No species listed</v>
      </c>
      <c r="AF9" s="1035" t="str">
        <f>IF(ISBLANK($J$17),"No species listed",CONCATENATE(IF(ISBLANK($J$17),"",$J$17),IF(ISBLANK($K$17),"",CONCATENATE(", ",$K$17)),IF(ISBLANK($L$17),"",CONCATENATE(", ",$L$17)),IF(ISBLANK($M$17),"",CONCATENATE(", ",$M$17)),IF(ISBLANK($J$18),"",CONCATENATE(", ",$J$18)),IF(ISBLANK($K$18),"",CONCATENATE(", ",$K$18)),IF(ISBLANK($L$18),"",CONCATENATE(", ",$L$18)),IF(ISBLANK($M$18),"",CONCATENATE(", ",$M$18))))</f>
        <v>No species listed</v>
      </c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U10" si="1">SUM(D11:D40)</f>
        <v>0</v>
      </c>
      <c r="E10" s="664">
        <f t="shared" si="1"/>
        <v>0</v>
      </c>
      <c r="F10" s="664">
        <f t="shared" si="1"/>
        <v>0</v>
      </c>
      <c r="G10" s="665">
        <f t="shared" si="1"/>
        <v>0</v>
      </c>
      <c r="H10" s="663">
        <f t="shared" si="1"/>
        <v>0</v>
      </c>
      <c r="I10" s="665">
        <f t="shared" si="1"/>
        <v>0</v>
      </c>
      <c r="J10" s="663">
        <f t="shared" si="1"/>
        <v>0</v>
      </c>
      <c r="K10" s="664">
        <f t="shared" si="1"/>
        <v>0</v>
      </c>
      <c r="L10" s="664">
        <f t="shared" si="1"/>
        <v>0</v>
      </c>
      <c r="M10" s="664">
        <f t="shared" si="1"/>
        <v>0</v>
      </c>
      <c r="N10" s="664">
        <f t="shared" si="1"/>
        <v>0</v>
      </c>
      <c r="O10" s="664">
        <f t="shared" si="1"/>
        <v>0</v>
      </c>
      <c r="P10" s="664">
        <f t="shared" si="1"/>
        <v>0</v>
      </c>
      <c r="Q10" s="664">
        <f t="shared" si="1"/>
        <v>0</v>
      </c>
      <c r="R10" s="664">
        <f t="shared" si="1"/>
        <v>0</v>
      </c>
      <c r="S10" s="664">
        <f t="shared" si="1"/>
        <v>0</v>
      </c>
      <c r="T10" s="664">
        <f t="shared" si="1"/>
        <v>0</v>
      </c>
      <c r="U10" s="665">
        <f t="shared" si="1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544"/>
      <c r="K13" s="545"/>
      <c r="L13" s="545"/>
      <c r="M13" s="545"/>
      <c r="N13" s="545"/>
      <c r="O13" s="545"/>
      <c r="P13" s="545"/>
      <c r="Q13" s="545"/>
      <c r="R13" s="545"/>
      <c r="S13" s="545"/>
      <c r="T13" s="545"/>
      <c r="U13" s="546"/>
      <c r="V13" s="544"/>
      <c r="W13" s="546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542"/>
      <c r="J14" s="550"/>
      <c r="K14" s="556"/>
      <c r="L14" s="551"/>
      <c r="M14" s="556"/>
      <c r="N14" s="551"/>
      <c r="O14" s="556"/>
      <c r="P14" s="551"/>
      <c r="Q14" s="556"/>
      <c r="R14" s="551"/>
      <c r="S14" s="556"/>
      <c r="T14" s="556"/>
      <c r="U14" s="552"/>
      <c r="V14" s="558"/>
      <c r="W14" s="552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543"/>
      <c r="J15" s="553"/>
      <c r="K15" s="640"/>
      <c r="L15" s="554"/>
      <c r="M15" s="640"/>
      <c r="N15" s="554"/>
      <c r="O15" s="640"/>
      <c r="P15" s="554"/>
      <c r="Q15" s="640"/>
      <c r="R15" s="554"/>
      <c r="S15" s="640"/>
      <c r="T15" s="640"/>
      <c r="U15" s="555"/>
      <c r="V15" s="176"/>
      <c r="W15" s="555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644"/>
      <c r="J16" s="547"/>
      <c r="K16" s="557"/>
      <c r="L16" s="548"/>
      <c r="M16" s="557"/>
      <c r="N16" s="548"/>
      <c r="O16" s="557"/>
      <c r="P16" s="548"/>
      <c r="Q16" s="557"/>
      <c r="R16" s="548"/>
      <c r="S16" s="557"/>
      <c r="T16" s="557"/>
      <c r="U16" s="549"/>
      <c r="V16" s="559"/>
      <c r="W16" s="549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542"/>
      <c r="J17" s="550"/>
      <c r="K17" s="556"/>
      <c r="L17" s="551"/>
      <c r="M17" s="556"/>
      <c r="N17" s="551"/>
      <c r="O17" s="556"/>
      <c r="P17" s="551"/>
      <c r="Q17" s="556"/>
      <c r="R17" s="551"/>
      <c r="S17" s="556"/>
      <c r="T17" s="556"/>
      <c r="U17" s="552"/>
      <c r="V17" s="558"/>
      <c r="W17" s="552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543"/>
      <c r="J18" s="553"/>
      <c r="K18" s="640"/>
      <c r="L18" s="554"/>
      <c r="M18" s="640"/>
      <c r="N18" s="554"/>
      <c r="O18" s="640"/>
      <c r="P18" s="554"/>
      <c r="Q18" s="640"/>
      <c r="R18" s="554"/>
      <c r="S18" s="640"/>
      <c r="T18" s="640"/>
      <c r="U18" s="555"/>
      <c r="V18" s="176"/>
      <c r="W18" s="555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644"/>
      <c r="J19" s="547"/>
      <c r="K19" s="557"/>
      <c r="L19" s="548"/>
      <c r="M19" s="557"/>
      <c r="N19" s="548"/>
      <c r="O19" s="557"/>
      <c r="P19" s="548"/>
      <c r="Q19" s="557"/>
      <c r="R19" s="548"/>
      <c r="S19" s="557"/>
      <c r="T19" s="557"/>
      <c r="U19" s="549"/>
      <c r="V19" s="559"/>
      <c r="W19" s="549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4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4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4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4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4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4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4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40" ht="9.9499999999999993" customHeight="1" thickBot="1">
      <c r="A40" s="921"/>
      <c r="B40" s="922"/>
      <c r="C40" s="240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2"/>
      <c r="AC40" s="913"/>
      <c r="AD40" s="913"/>
      <c r="AE40" s="913"/>
      <c r="AF40" s="914"/>
      <c r="AG40" s="218"/>
      <c r="AN40" s="219"/>
    </row>
    <row r="41" spans="1:40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941" t="s">
        <v>41</v>
      </c>
      <c r="AG41" s="218"/>
      <c r="AN41" s="219"/>
    </row>
    <row r="42" spans="1:4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942"/>
      <c r="AG42" s="218"/>
      <c r="AN42" s="219"/>
    </row>
    <row r="43" spans="1:4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4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4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4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4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4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7">
    <mergeCell ref="A14:B16"/>
    <mergeCell ref="A11:B13"/>
    <mergeCell ref="X9:AA9"/>
    <mergeCell ref="A9:B10"/>
    <mergeCell ref="X10:AB10"/>
    <mergeCell ref="AB9:AF9"/>
    <mergeCell ref="AE12:AF12"/>
    <mergeCell ref="AC15:AD15"/>
    <mergeCell ref="AC16:AD16"/>
    <mergeCell ref="AE14:AF14"/>
    <mergeCell ref="AE15:AF15"/>
    <mergeCell ref="AE16:AF16"/>
    <mergeCell ref="AC10:AF11"/>
    <mergeCell ref="AC12:AD12"/>
    <mergeCell ref="AE13:AF13"/>
    <mergeCell ref="AC14:AD14"/>
    <mergeCell ref="A8:E8"/>
    <mergeCell ref="F7:G7"/>
    <mergeCell ref="F8:G8"/>
    <mergeCell ref="Y5:AB5"/>
    <mergeCell ref="V7:W8"/>
    <mergeCell ref="A6:V6"/>
    <mergeCell ref="J7:U7"/>
    <mergeCell ref="J8:K8"/>
    <mergeCell ref="AB7:AF8"/>
    <mergeCell ref="AC5:AF5"/>
    <mergeCell ref="W6:X6"/>
    <mergeCell ref="W5:X5"/>
    <mergeCell ref="AC6:AF6"/>
    <mergeCell ref="T8:U8"/>
    <mergeCell ref="AC13:AD13"/>
    <mergeCell ref="J4:V4"/>
    <mergeCell ref="L8:M8"/>
    <mergeCell ref="X7:AA8"/>
    <mergeCell ref="P8:Q8"/>
    <mergeCell ref="N8:O8"/>
    <mergeCell ref="Y6:AB6"/>
    <mergeCell ref="R8:S8"/>
    <mergeCell ref="G1:M2"/>
    <mergeCell ref="W4:Y4"/>
    <mergeCell ref="AC4:AF4"/>
    <mergeCell ref="A1:F2"/>
    <mergeCell ref="AC2:AD2"/>
    <mergeCell ref="J3:V3"/>
    <mergeCell ref="W3:Y3"/>
    <mergeCell ref="Z3:AB3"/>
    <mergeCell ref="AE2:AF2"/>
    <mergeCell ref="AC1:AD1"/>
    <mergeCell ref="AE1:AF1"/>
    <mergeCell ref="N2:Y2"/>
    <mergeCell ref="N1:Y1"/>
    <mergeCell ref="Z4:AB4"/>
    <mergeCell ref="AC3:AF3"/>
    <mergeCell ref="G3:I3"/>
    <mergeCell ref="AB41:AE41"/>
    <mergeCell ref="AF41:AF42"/>
    <mergeCell ref="A41:U41"/>
    <mergeCell ref="A42:U44"/>
    <mergeCell ref="W42:X42"/>
    <mergeCell ref="Z42:AA42"/>
    <mergeCell ref="V41:AA41"/>
    <mergeCell ref="G4:I4"/>
    <mergeCell ref="A4:F4"/>
    <mergeCell ref="AC18:AF40"/>
    <mergeCell ref="A32:B34"/>
    <mergeCell ref="AC17:AF17"/>
    <mergeCell ref="A23:B25"/>
    <mergeCell ref="A20:B22"/>
    <mergeCell ref="A26:B28"/>
    <mergeCell ref="A29:B31"/>
    <mergeCell ref="A17:B19"/>
    <mergeCell ref="A35:B37"/>
    <mergeCell ref="A38:B40"/>
    <mergeCell ref="H8:I8"/>
    <mergeCell ref="H7:I7"/>
    <mergeCell ref="A5:V5"/>
    <mergeCell ref="A7:E7"/>
  </mergeCells>
  <phoneticPr fontId="0" type="noConversion"/>
  <dataValidations xWindow="1001" yWindow="719" count="11">
    <dataValidation type="list" allowBlank="1" showInputMessage="1" showErrorMessage="1" sqref="AA2">
      <formula1>Month</formula1>
    </dataValidation>
    <dataValidation type="list" allowBlank="1" showInputMessage="1" showErrorMessage="1" sqref="AB2">
      <formula1>Day</formula1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decimal" errorStyle="warning" allowBlank="1" showInputMessage="1" showErrorMessage="1" errorTitle="Data Entry Error" error="This value seems too high." sqref="Z12:AA25 Z32:AA34 AE16:AF16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list" allowBlank="1" showInputMessage="1" showErrorMessage="1" sqref="W6">
      <formula1>UTM</formula1>
    </dataValidation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list" allowBlank="1" showInputMessage="1" showErrorMessage="1" sqref="A11:B40 Z42:AE42 W42:X42 AE12:AF12 Y12:Y40">
      <formula1>TreeSpecies</formula1>
    </dataValidation>
    <dataValidation type="list" allowBlank="1" showInputMessage="1" showErrorMessage="1" errorTitle="FHF Code" error="Not a standard FHF code." promptTitle="FHF Code" prompt="Descriptions are available in the Validate List worksheet." sqref="J8:U8 AB12:AB40">
      <formula1>FHFCode</formula1>
    </dataValidation>
    <dataValidation type="list" allowBlank="1" showInputMessage="1" showErrorMessage="1" promptTitle="Live or Dead" prompt="Change to D if tree is dead." sqref="X12:X40">
      <formula1>"L, D, "</formula1>
    </dataValidation>
  </dataValidations>
  <pageMargins left="0.70866141732283472" right="0.70866141732283472" top="0.74803149606299213" bottom="0.74803149606299213" header="0.31496062992125984" footer="0.31496062992125984"/>
  <pageSetup orientation="landscape" r:id="rId1"/>
  <headerFooter>
    <oddHeader>&amp;A</oddHeader>
    <oddFooter>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>
    <tabColor theme="6" tint="0.39997558519241921"/>
  </sheetPr>
  <dimension ref="A1:BH158"/>
  <sheetViews>
    <sheetView zoomScale="140" zoomScaleNormal="140" workbookViewId="0">
      <selection activeCell="A6" sqref="A6:V6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ht="6" customHeight="1">
      <c r="A1" s="1059"/>
      <c r="B1" s="1060"/>
      <c r="C1" s="1060"/>
      <c r="D1" s="1060"/>
      <c r="E1" s="1060"/>
      <c r="F1" s="1061"/>
      <c r="G1" s="1065" t="s">
        <v>34</v>
      </c>
      <c r="H1" s="1066"/>
      <c r="I1" s="1066"/>
      <c r="J1" s="1066"/>
      <c r="K1" s="1066"/>
      <c r="L1" s="1066"/>
      <c r="M1" s="1067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1062"/>
      <c r="B2" s="1063"/>
      <c r="C2" s="1063"/>
      <c r="D2" s="1063"/>
      <c r="E2" s="1063"/>
      <c r="F2" s="1064"/>
      <c r="G2" s="1068"/>
      <c r="H2" s="1069"/>
      <c r="I2" s="1069"/>
      <c r="J2" s="1069"/>
      <c r="K2" s="1069"/>
      <c r="L2" s="1069"/>
      <c r="M2" s="1070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2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679" t="str">
        <f>CONCATENATE('Cover Sheet'!A6," ",'Cover Sheet'!C6," ",'Cover Sheet'!E6)</f>
        <v xml:space="preserve">  </v>
      </c>
      <c r="B4" s="680"/>
      <c r="C4" s="680"/>
      <c r="D4" s="680"/>
      <c r="E4" s="680"/>
      <c r="F4" s="681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4"/>
      <c r="W6" s="996">
        <f>'Plot (1)'!W6:X6</f>
        <v>0</v>
      </c>
      <c r="X6" s="1072"/>
      <c r="Y6" s="1073"/>
      <c r="Z6" s="1073"/>
      <c r="AA6" s="1073"/>
      <c r="AB6" s="1073"/>
      <c r="AC6" s="1073"/>
      <c r="AD6" s="1075"/>
      <c r="AE6" s="1075"/>
      <c r="AF6" s="1076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1585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'Plot (1)'!F8:G8</f>
        <v>2</v>
      </c>
      <c r="G8" s="997"/>
      <c r="H8" s="996">
        <f>'Plot (1)'!H8:I8</f>
        <v>0</v>
      </c>
      <c r="I8" s="997"/>
      <c r="J8" s="1051"/>
      <c r="K8" s="982"/>
      <c r="L8" s="983"/>
      <c r="M8" s="983"/>
      <c r="N8" s="983"/>
      <c r="O8" s="983"/>
      <c r="P8" s="983"/>
      <c r="Q8" s="983"/>
      <c r="R8" s="992"/>
      <c r="S8" s="982"/>
      <c r="T8" s="983"/>
      <c r="U8" s="1025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30"/>
      <c r="C9" s="678" t="s">
        <v>1461</v>
      </c>
      <c r="D9" s="676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5" t="s">
        <v>8</v>
      </c>
      <c r="K9" s="3" t="s">
        <v>9</v>
      </c>
      <c r="L9" s="3" t="s">
        <v>8</v>
      </c>
      <c r="M9" s="3" t="s">
        <v>9</v>
      </c>
      <c r="N9" s="3" t="s">
        <v>8</v>
      </c>
      <c r="O9" s="3" t="s">
        <v>9</v>
      </c>
      <c r="P9" s="3" t="s">
        <v>8</v>
      </c>
      <c r="Q9" s="3" t="s">
        <v>9</v>
      </c>
      <c r="R9" s="3" t="s">
        <v>8</v>
      </c>
      <c r="S9" s="3" t="s">
        <v>9</v>
      </c>
      <c r="T9" s="3" t="s">
        <v>8</v>
      </c>
      <c r="U9" s="179" t="s">
        <v>9</v>
      </c>
      <c r="V9" s="673" t="s">
        <v>6</v>
      </c>
      <c r="W9" s="674" t="s">
        <v>7</v>
      </c>
      <c r="X9" s="1027" t="s">
        <v>1586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U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si="0"/>
        <v>0</v>
      </c>
      <c r="S10" s="664">
        <f t="shared" si="0"/>
        <v>0</v>
      </c>
      <c r="T10" s="664">
        <f t="shared" si="0"/>
        <v>0</v>
      </c>
      <c r="U10" s="665">
        <f t="shared" si="0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240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2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941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942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6">
    <mergeCell ref="T8:U8"/>
    <mergeCell ref="Y5:AB5"/>
    <mergeCell ref="AC4:AF4"/>
    <mergeCell ref="A5:V5"/>
    <mergeCell ref="W5:X5"/>
    <mergeCell ref="A6:V6"/>
    <mergeCell ref="W6:X6"/>
    <mergeCell ref="Y6:AB6"/>
    <mergeCell ref="AB7:AF8"/>
    <mergeCell ref="A7:E7"/>
    <mergeCell ref="H7:I7"/>
    <mergeCell ref="J4:V4"/>
    <mergeCell ref="W4:Y4"/>
    <mergeCell ref="Z4:AB4"/>
    <mergeCell ref="AC5:AF5"/>
    <mergeCell ref="AC6:AF6"/>
    <mergeCell ref="A1:F2"/>
    <mergeCell ref="G1:M2"/>
    <mergeCell ref="N1:Y1"/>
    <mergeCell ref="J3:V3"/>
    <mergeCell ref="W3:Y3"/>
    <mergeCell ref="G3:I3"/>
    <mergeCell ref="AC1:AD1"/>
    <mergeCell ref="AE1:AF1"/>
    <mergeCell ref="N2:Y2"/>
    <mergeCell ref="AC2:AD2"/>
    <mergeCell ref="AE2:AF2"/>
    <mergeCell ref="Z3:AB3"/>
    <mergeCell ref="AC3:AF3"/>
    <mergeCell ref="X9:AA9"/>
    <mergeCell ref="X10:AB10"/>
    <mergeCell ref="AB9:AF9"/>
    <mergeCell ref="AC10:AF11"/>
    <mergeCell ref="AE12:AF12"/>
    <mergeCell ref="A9:B10"/>
    <mergeCell ref="A32:B34"/>
    <mergeCell ref="A35:B37"/>
    <mergeCell ref="AC18:AF40"/>
    <mergeCell ref="AC14:AD14"/>
    <mergeCell ref="A26:B28"/>
    <mergeCell ref="A29:B31"/>
    <mergeCell ref="A20:B22"/>
    <mergeCell ref="A23:B25"/>
    <mergeCell ref="AC12:AD12"/>
    <mergeCell ref="A8:E8"/>
    <mergeCell ref="J8:K8"/>
    <mergeCell ref="A41:U41"/>
    <mergeCell ref="V41:AA41"/>
    <mergeCell ref="N8:O8"/>
    <mergeCell ref="F8:G8"/>
    <mergeCell ref="H8:I8"/>
    <mergeCell ref="P8:Q8"/>
    <mergeCell ref="X7:AA8"/>
    <mergeCell ref="J7:U7"/>
    <mergeCell ref="V7:W8"/>
    <mergeCell ref="F7:G7"/>
    <mergeCell ref="L8:M8"/>
    <mergeCell ref="A38:B40"/>
    <mergeCell ref="A14:B16"/>
    <mergeCell ref="A11:B13"/>
    <mergeCell ref="R8:S8"/>
    <mergeCell ref="G4:I4"/>
    <mergeCell ref="AF41:AF42"/>
    <mergeCell ref="A42:U44"/>
    <mergeCell ref="W42:X42"/>
    <mergeCell ref="Z42:AA42"/>
    <mergeCell ref="AC13:AD13"/>
    <mergeCell ref="AE13:AF13"/>
    <mergeCell ref="AE15:AF15"/>
    <mergeCell ref="AE14:AF14"/>
    <mergeCell ref="A17:B19"/>
    <mergeCell ref="AC15:AD15"/>
    <mergeCell ref="AC16:AD16"/>
    <mergeCell ref="AE16:AF16"/>
    <mergeCell ref="AC17:AF17"/>
    <mergeCell ref="AB41:AE41"/>
  </mergeCells>
  <phoneticPr fontId="0" type="noConversion"/>
  <dataValidations count="8">
    <dataValidation type="decimal" errorStyle="warning" allowBlank="1" showInputMessage="1" showErrorMessage="1" errorTitle="Data Entry Error" error="This value seems too high." sqref="AE16:AF16 Z12:AA25 Z32:AA34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list" allowBlank="1" showInputMessage="1" showErrorMessage="1" sqref="A11:B40 Z42:AE42 W42:X42 AE12:AF12 Y12:Y40">
      <formula1>TreeSpecies</formula1>
    </dataValidation>
    <dataValidation type="list" allowBlank="1" showInputMessage="1" showErrorMessage="1" errorTitle="FHF Code" error="Not a standard FHF code." promptTitle="FHF Code" prompt="Descriptions are available in the Validate List worksheet." sqref="J8:U8 AB12:AB40">
      <formula1>FHFCode</formula1>
    </dataValidation>
    <dataValidation type="list" allowBlank="1" showInputMessage="1" showErrorMessage="1" promptTitle="Live or Dead" prompt="Change to D if tree is dead." sqref="X12:X40">
      <formula1>"L, D"</formula1>
    </dataValidation>
  </dataValidations>
  <pageMargins left="0.70866141732283472" right="0.70866141732283472" top="0.74803149606299213" bottom="0.74803149606299213" header="0.31496062992125984" footer="0.31496062992125984"/>
  <pageSetup scale="120" orientation="landscape" r:id="rId1"/>
  <headerFooter>
    <oddHeader>&amp;L&amp;F&amp;C&amp;A&amp;RPrint Date: &amp;D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>
    <tabColor theme="6" tint="0.39997558519241921"/>
  </sheetPr>
  <dimension ref="A1:BH158"/>
  <sheetViews>
    <sheetView zoomScale="140" zoomScaleNormal="140" workbookViewId="0">
      <selection activeCell="A6" sqref="A6:V6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3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4"/>
      <c r="W6" s="996">
        <f>'Plot (1)'!W6:X6</f>
        <v>0</v>
      </c>
      <c r="X6" s="1072"/>
      <c r="Y6" s="1022"/>
      <c r="Z6" s="1022"/>
      <c r="AA6" s="1022"/>
      <c r="AB6" s="1022"/>
      <c r="AC6" s="1022"/>
      <c r="AD6" s="1023"/>
      <c r="AE6" s="1023"/>
      <c r="AF6" s="1024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1585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'Plot (1)'!F8:G8</f>
        <v>2</v>
      </c>
      <c r="G8" s="997"/>
      <c r="H8" s="996">
        <f>'Plot (1)'!H8:I8</f>
        <v>0</v>
      </c>
      <c r="I8" s="997"/>
      <c r="J8" s="1009"/>
      <c r="K8" s="1010"/>
      <c r="L8" s="1077"/>
      <c r="M8" s="1077"/>
      <c r="N8" s="1077"/>
      <c r="O8" s="1077"/>
      <c r="P8" s="1077"/>
      <c r="Q8" s="1077"/>
      <c r="R8" s="1079"/>
      <c r="S8" s="1010"/>
      <c r="T8" s="1077"/>
      <c r="U8" s="1078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30"/>
      <c r="C9" s="678" t="s">
        <v>1461</v>
      </c>
      <c r="D9" s="682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5" t="s">
        <v>8</v>
      </c>
      <c r="K9" s="3" t="s">
        <v>9</v>
      </c>
      <c r="L9" s="3" t="s">
        <v>8</v>
      </c>
      <c r="M9" s="3" t="s">
        <v>9</v>
      </c>
      <c r="N9" s="3" t="s">
        <v>8</v>
      </c>
      <c r="O9" s="3" t="s">
        <v>9</v>
      </c>
      <c r="P9" s="3" t="s">
        <v>8</v>
      </c>
      <c r="Q9" s="3" t="s">
        <v>9</v>
      </c>
      <c r="R9" s="3" t="s">
        <v>8</v>
      </c>
      <c r="S9" s="3" t="s">
        <v>9</v>
      </c>
      <c r="T9" s="3" t="s">
        <v>8</v>
      </c>
      <c r="U9" s="179" t="s">
        <v>9</v>
      </c>
      <c r="V9" s="673" t="s">
        <v>6</v>
      </c>
      <c r="W9" s="674" t="s">
        <v>7</v>
      </c>
      <c r="X9" s="1027" t="s">
        <v>1586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U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si="0"/>
        <v>0</v>
      </c>
      <c r="S10" s="664">
        <f t="shared" si="0"/>
        <v>0</v>
      </c>
      <c r="T10" s="664">
        <f t="shared" si="0"/>
        <v>0</v>
      </c>
      <c r="U10" s="665">
        <f t="shared" si="0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521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2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941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942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7">
    <mergeCell ref="AC17:AF17"/>
    <mergeCell ref="A20:B22"/>
    <mergeCell ref="A26:B28"/>
    <mergeCell ref="A29:B31"/>
    <mergeCell ref="A38:B40"/>
    <mergeCell ref="AC18:AF40"/>
    <mergeCell ref="A17:B19"/>
    <mergeCell ref="A32:B34"/>
    <mergeCell ref="A35:B37"/>
    <mergeCell ref="A23:B25"/>
    <mergeCell ref="A14:B16"/>
    <mergeCell ref="AE14:AF14"/>
    <mergeCell ref="AC15:AD15"/>
    <mergeCell ref="AE15:AF15"/>
    <mergeCell ref="AC16:AD16"/>
    <mergeCell ref="AE16:AF16"/>
    <mergeCell ref="AC14:AD14"/>
    <mergeCell ref="AB9:AF9"/>
    <mergeCell ref="AC10:AF11"/>
    <mergeCell ref="A11:B13"/>
    <mergeCell ref="AC12:AD12"/>
    <mergeCell ref="AE12:AF12"/>
    <mergeCell ref="AC13:AD13"/>
    <mergeCell ref="AE13:AF13"/>
    <mergeCell ref="X10:AB10"/>
    <mergeCell ref="X9:AA9"/>
    <mergeCell ref="A9:B10"/>
    <mergeCell ref="AB7:AF8"/>
    <mergeCell ref="A8:E8"/>
    <mergeCell ref="J8:K8"/>
    <mergeCell ref="L8:M8"/>
    <mergeCell ref="N8:O8"/>
    <mergeCell ref="P8:Q8"/>
    <mergeCell ref="T8:U8"/>
    <mergeCell ref="A7:E7"/>
    <mergeCell ref="J7:U7"/>
    <mergeCell ref="V7:W8"/>
    <mergeCell ref="X7:AA8"/>
    <mergeCell ref="F7:G7"/>
    <mergeCell ref="H7:I7"/>
    <mergeCell ref="F8:G8"/>
    <mergeCell ref="H8:I8"/>
    <mergeCell ref="R8:S8"/>
    <mergeCell ref="AC5:AF5"/>
    <mergeCell ref="A6:V6"/>
    <mergeCell ref="W6:X6"/>
    <mergeCell ref="Y6:AB6"/>
    <mergeCell ref="AC6:AF6"/>
    <mergeCell ref="A5:V5"/>
    <mergeCell ref="W5:X5"/>
    <mergeCell ref="Y5:AB5"/>
    <mergeCell ref="AC2:AD2"/>
    <mergeCell ref="AE2:AF2"/>
    <mergeCell ref="G3:I3"/>
    <mergeCell ref="A4:F4"/>
    <mergeCell ref="G4:I4"/>
    <mergeCell ref="AC4:AF4"/>
    <mergeCell ref="J3:V3"/>
    <mergeCell ref="W3:Y3"/>
    <mergeCell ref="Z3:AB3"/>
    <mergeCell ref="AC3:AF3"/>
    <mergeCell ref="AF41:AF42"/>
    <mergeCell ref="A42:U44"/>
    <mergeCell ref="W42:X42"/>
    <mergeCell ref="Z42:AA42"/>
    <mergeCell ref="A1:F2"/>
    <mergeCell ref="G1:M2"/>
    <mergeCell ref="N1:Y1"/>
    <mergeCell ref="AC1:AD1"/>
    <mergeCell ref="A41:U41"/>
    <mergeCell ref="V41:AA41"/>
    <mergeCell ref="AB41:AE41"/>
    <mergeCell ref="J4:V4"/>
    <mergeCell ref="W4:Y4"/>
    <mergeCell ref="Z4:AB4"/>
    <mergeCell ref="AE1:AF1"/>
    <mergeCell ref="N2:Y2"/>
  </mergeCells>
  <phoneticPr fontId="0" type="noConversion"/>
  <dataValidations count="8"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decimal" errorStyle="warning" allowBlank="1" showInputMessage="1" showErrorMessage="1" errorTitle="Data Entry Error" error="This value seems too high." sqref="AE16:AF16 Z12:AA25 Z32:AA34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list" allowBlank="1" showInputMessage="1" showErrorMessage="1" sqref="A11:B40 Z42:AE42 W42:X42 AE12:AF12 Y12:Y40">
      <formula1>TreeSpecies</formula1>
    </dataValidation>
    <dataValidation type="list" allowBlank="1" showInputMessage="1" showErrorMessage="1" errorTitle="FHF Code" error="Not a standard FHF code." promptTitle="FHF Code" prompt="Descriptions are available in the Validate List worksheet." sqref="J8:U8 AB12:AB40">
      <formula1>FHFCode</formula1>
    </dataValidation>
    <dataValidation type="list" allowBlank="1" showInputMessage="1" showErrorMessage="1" promptTitle="Live or Dead" prompt="Change to D if tree is dead." sqref="X12:X40">
      <formula1>"L, D"</formula1>
    </dataValidation>
  </dataValidations>
  <pageMargins left="0.70866141732283472" right="0.70866141732283472" top="0.74803149606299213" bottom="0.74803149606299213" header="0.31496062992125984" footer="0.31496062992125984"/>
  <pageSetup scale="119" orientation="landscape" r:id="rId1"/>
  <headerFooter>
    <oddHeader>&amp;L&amp;F&amp;C&amp;A&amp;RPrint Date: &amp;D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>
    <tabColor theme="6" tint="0.39997558519241921"/>
  </sheetPr>
  <dimension ref="A1:BH158"/>
  <sheetViews>
    <sheetView zoomScale="140" zoomScaleNormal="140" workbookViewId="0">
      <selection activeCell="A6" sqref="A6:V6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4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4"/>
      <c r="W6" s="996">
        <f>'Plot (1)'!W6:X6</f>
        <v>0</v>
      </c>
      <c r="X6" s="1072"/>
      <c r="Y6" s="1022"/>
      <c r="Z6" s="1022"/>
      <c r="AA6" s="1022"/>
      <c r="AB6" s="1022"/>
      <c r="AC6" s="1022"/>
      <c r="AD6" s="1023"/>
      <c r="AE6" s="1023"/>
      <c r="AF6" s="1024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21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'Plot (1)'!F8:G8</f>
        <v>2</v>
      </c>
      <c r="G8" s="997"/>
      <c r="H8" s="996">
        <f>'Plot (1)'!H8:I8</f>
        <v>0</v>
      </c>
      <c r="I8" s="997"/>
      <c r="J8" s="1051"/>
      <c r="K8" s="982"/>
      <c r="L8" s="983"/>
      <c r="M8" s="983"/>
      <c r="N8" s="983"/>
      <c r="O8" s="983"/>
      <c r="P8" s="983"/>
      <c r="Q8" s="983"/>
      <c r="R8" s="992"/>
      <c r="S8" s="982"/>
      <c r="T8" s="983"/>
      <c r="U8" s="1025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57"/>
      <c r="C9" s="678" t="s">
        <v>1461</v>
      </c>
      <c r="D9" s="676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0" t="s">
        <v>8</v>
      </c>
      <c r="K9" s="671" t="s">
        <v>9</v>
      </c>
      <c r="L9" s="671" t="s">
        <v>8</v>
      </c>
      <c r="M9" s="671" t="s">
        <v>9</v>
      </c>
      <c r="N9" s="671" t="s">
        <v>8</v>
      </c>
      <c r="O9" s="671" t="s">
        <v>9</v>
      </c>
      <c r="P9" s="671" t="s">
        <v>8</v>
      </c>
      <c r="Q9" s="671" t="s">
        <v>9</v>
      </c>
      <c r="R9" s="671" t="s">
        <v>8</v>
      </c>
      <c r="S9" s="671" t="s">
        <v>9</v>
      </c>
      <c r="T9" s="671" t="s">
        <v>8</v>
      </c>
      <c r="U9" s="642" t="s">
        <v>9</v>
      </c>
      <c r="V9" s="689" t="s">
        <v>6</v>
      </c>
      <c r="W9" s="690" t="s">
        <v>7</v>
      </c>
      <c r="X9" s="1027" t="s">
        <v>1574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91" t="s">
        <v>0</v>
      </c>
      <c r="D10" s="663">
        <f t="shared" ref="D10:U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ref="R10:S10" si="1">SUM(R11:R40)</f>
        <v>0</v>
      </c>
      <c r="S10" s="664">
        <f t="shared" si="1"/>
        <v>0</v>
      </c>
      <c r="T10" s="664">
        <f t="shared" si="0"/>
        <v>0</v>
      </c>
      <c r="U10" s="665">
        <f t="shared" si="0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521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2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1080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1081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7">
    <mergeCell ref="AC17:AF17"/>
    <mergeCell ref="A20:B22"/>
    <mergeCell ref="A26:B28"/>
    <mergeCell ref="A29:B31"/>
    <mergeCell ref="A38:B40"/>
    <mergeCell ref="AC18:AF40"/>
    <mergeCell ref="A17:B19"/>
    <mergeCell ref="A32:B34"/>
    <mergeCell ref="A35:B37"/>
    <mergeCell ref="A23:B25"/>
    <mergeCell ref="A14:B16"/>
    <mergeCell ref="AE14:AF14"/>
    <mergeCell ref="AC15:AD15"/>
    <mergeCell ref="AE15:AF15"/>
    <mergeCell ref="AC16:AD16"/>
    <mergeCell ref="AE16:AF16"/>
    <mergeCell ref="AC14:AD14"/>
    <mergeCell ref="AB9:AF9"/>
    <mergeCell ref="AC10:AF11"/>
    <mergeCell ref="A11:B13"/>
    <mergeCell ref="AC12:AD12"/>
    <mergeCell ref="AE12:AF12"/>
    <mergeCell ref="AC13:AD13"/>
    <mergeCell ref="AE13:AF13"/>
    <mergeCell ref="X10:AB10"/>
    <mergeCell ref="X9:AA9"/>
    <mergeCell ref="A9:B10"/>
    <mergeCell ref="AB7:AF8"/>
    <mergeCell ref="A8:E8"/>
    <mergeCell ref="J8:K8"/>
    <mergeCell ref="L8:M8"/>
    <mergeCell ref="N8:O8"/>
    <mergeCell ref="P8:Q8"/>
    <mergeCell ref="T8:U8"/>
    <mergeCell ref="A7:E7"/>
    <mergeCell ref="J7:U7"/>
    <mergeCell ref="V7:W8"/>
    <mergeCell ref="X7:AA8"/>
    <mergeCell ref="F7:G7"/>
    <mergeCell ref="H7:I7"/>
    <mergeCell ref="F8:G8"/>
    <mergeCell ref="H8:I8"/>
    <mergeCell ref="R8:S8"/>
    <mergeCell ref="AC5:AF5"/>
    <mergeCell ref="A6:V6"/>
    <mergeCell ref="W6:X6"/>
    <mergeCell ref="Y6:AB6"/>
    <mergeCell ref="AC6:AF6"/>
    <mergeCell ref="A5:V5"/>
    <mergeCell ref="W5:X5"/>
    <mergeCell ref="Y5:AB5"/>
    <mergeCell ref="AC2:AD2"/>
    <mergeCell ref="AE2:AF2"/>
    <mergeCell ref="G3:I3"/>
    <mergeCell ref="A4:F4"/>
    <mergeCell ref="G4:I4"/>
    <mergeCell ref="AC4:AF4"/>
    <mergeCell ref="J3:V3"/>
    <mergeCell ref="W3:Y3"/>
    <mergeCell ref="Z3:AB3"/>
    <mergeCell ref="AC3:AF3"/>
    <mergeCell ref="AF41:AF42"/>
    <mergeCell ref="A42:U44"/>
    <mergeCell ref="W42:X42"/>
    <mergeCell ref="Z42:AA42"/>
    <mergeCell ref="A1:F2"/>
    <mergeCell ref="G1:M2"/>
    <mergeCell ref="N1:Y1"/>
    <mergeCell ref="AC1:AD1"/>
    <mergeCell ref="A41:U41"/>
    <mergeCell ref="V41:AA41"/>
    <mergeCell ref="AB41:AE41"/>
    <mergeCell ref="J4:V4"/>
    <mergeCell ref="W4:Y4"/>
    <mergeCell ref="Z4:AB4"/>
    <mergeCell ref="AE1:AF1"/>
    <mergeCell ref="N2:Y2"/>
  </mergeCells>
  <phoneticPr fontId="0" type="noConversion"/>
  <dataValidations count="8"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decimal" errorStyle="warning" allowBlank="1" showInputMessage="1" showErrorMessage="1" errorTitle="Data Entry Error" error="This value seems too high." sqref="AE16:AF16 Z32:AA34 Z25 Z12:Z23 AA12:AA25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list" allowBlank="1" showInputMessage="1" showErrorMessage="1" sqref="Z42:AE42 A11:B40 AE12:AF12 W42:X42 Y12:Y40">
      <formula1>TreeSpecies</formula1>
    </dataValidation>
    <dataValidation type="list" allowBlank="1" showInputMessage="1" showErrorMessage="1" errorTitle="FHF Code" error="Not a standard FHF code." promptTitle="FHF Code" prompt="Descriptions are available in the Validate List worksheet." sqref="AB12:AB40 J8:U8">
      <formula1>FHFCode</formula1>
    </dataValidation>
    <dataValidation type="list" allowBlank="1" showInputMessage="1" showErrorMessage="1" promptTitle="Live or Dead" prompt="Change to D if tree is dead." sqref="X12:X40">
      <formula1>"L, D"</formula1>
    </dataValidation>
  </dataValidations>
  <pageMargins left="0.70866141732283472" right="0.70866141732283472" top="0.74803149606299213" bottom="0.74803149606299213" header="0.31496062992125984" footer="0.31496062992125984"/>
  <pageSetup scale="120" orientation="landscape" r:id="rId1"/>
  <headerFooter>
    <oddHeader>&amp;L&amp;F&amp;C&amp;A&amp;RPrint Date: &amp;D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7">
    <tabColor theme="6" tint="0.39997558519241921"/>
  </sheetPr>
  <dimension ref="A1:BH158"/>
  <sheetViews>
    <sheetView zoomScale="140" zoomScaleNormal="140" workbookViewId="0">
      <selection activeCell="AC18" sqref="AC18:AF40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5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82"/>
      <c r="B6" s="1083"/>
      <c r="C6" s="1083"/>
      <c r="D6" s="1083"/>
      <c r="E6" s="1083"/>
      <c r="F6" s="1083"/>
      <c r="G6" s="1083"/>
      <c r="H6" s="1083"/>
      <c r="I6" s="1083"/>
      <c r="J6" s="1084"/>
      <c r="K6" s="1084"/>
      <c r="L6" s="1084"/>
      <c r="M6" s="1084"/>
      <c r="N6" s="1084"/>
      <c r="O6" s="1084"/>
      <c r="P6" s="1084"/>
      <c r="Q6" s="1084"/>
      <c r="R6" s="1084"/>
      <c r="S6" s="1084"/>
      <c r="T6" s="1084"/>
      <c r="U6" s="1084"/>
      <c r="V6" s="1084"/>
      <c r="W6" s="996">
        <f>'Plot (1)'!W6:X6</f>
        <v>0</v>
      </c>
      <c r="X6" s="1072"/>
      <c r="Y6" s="1022"/>
      <c r="Z6" s="1022"/>
      <c r="AA6" s="1022"/>
      <c r="AB6" s="1022"/>
      <c r="AC6" s="1022"/>
      <c r="AD6" s="1023"/>
      <c r="AE6" s="1023"/>
      <c r="AF6" s="1024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1585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'Plot (1)'!F8:G8</f>
        <v>2</v>
      </c>
      <c r="G8" s="997"/>
      <c r="H8" s="996">
        <f>'Plot (1)'!H8:I8</f>
        <v>0</v>
      </c>
      <c r="I8" s="997"/>
      <c r="J8" s="1051"/>
      <c r="K8" s="982"/>
      <c r="L8" s="983"/>
      <c r="M8" s="983"/>
      <c r="N8" s="983"/>
      <c r="O8" s="983"/>
      <c r="P8" s="983"/>
      <c r="Q8" s="983"/>
      <c r="R8" s="992"/>
      <c r="S8" s="982"/>
      <c r="T8" s="983"/>
      <c r="U8" s="1025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57"/>
      <c r="C9" s="678" t="s">
        <v>1461</v>
      </c>
      <c r="D9" s="676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0" t="s">
        <v>8</v>
      </c>
      <c r="K9" s="671" t="s">
        <v>9</v>
      </c>
      <c r="L9" s="671" t="s">
        <v>8</v>
      </c>
      <c r="M9" s="671" t="s">
        <v>9</v>
      </c>
      <c r="N9" s="671" t="s">
        <v>8</v>
      </c>
      <c r="O9" s="671" t="s">
        <v>9</v>
      </c>
      <c r="P9" s="671" t="s">
        <v>8</v>
      </c>
      <c r="Q9" s="671" t="s">
        <v>9</v>
      </c>
      <c r="R9" s="671" t="s">
        <v>8</v>
      </c>
      <c r="S9" s="671" t="s">
        <v>9</v>
      </c>
      <c r="T9" s="671" t="s">
        <v>8</v>
      </c>
      <c r="U9" s="672" t="s">
        <v>9</v>
      </c>
      <c r="V9" s="673" t="s">
        <v>6</v>
      </c>
      <c r="W9" s="674" t="s">
        <v>7</v>
      </c>
      <c r="X9" s="1027" t="s">
        <v>1586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Q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ref="R10:S10" si="1">SUM(R11:R40)</f>
        <v>0</v>
      </c>
      <c r="S10" s="664">
        <f t="shared" si="1"/>
        <v>0</v>
      </c>
      <c r="T10" s="664">
        <f t="shared" ref="T10:U10" si="2">SUM(T11:T40)</f>
        <v>0</v>
      </c>
      <c r="U10" s="665">
        <f t="shared" si="2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521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2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1080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1081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7">
    <mergeCell ref="AC17:AF17"/>
    <mergeCell ref="A20:B22"/>
    <mergeCell ref="A26:B28"/>
    <mergeCell ref="A29:B31"/>
    <mergeCell ref="A38:B40"/>
    <mergeCell ref="AC18:AF40"/>
    <mergeCell ref="A17:B19"/>
    <mergeCell ref="A32:B34"/>
    <mergeCell ref="A35:B37"/>
    <mergeCell ref="A23:B25"/>
    <mergeCell ref="A14:B16"/>
    <mergeCell ref="AE14:AF14"/>
    <mergeCell ref="AC15:AD15"/>
    <mergeCell ref="AE15:AF15"/>
    <mergeCell ref="AC16:AD16"/>
    <mergeCell ref="AE16:AF16"/>
    <mergeCell ref="AC14:AD14"/>
    <mergeCell ref="AB9:AF9"/>
    <mergeCell ref="AC10:AF11"/>
    <mergeCell ref="A11:B13"/>
    <mergeCell ref="AC12:AD12"/>
    <mergeCell ref="AE12:AF12"/>
    <mergeCell ref="AC13:AD13"/>
    <mergeCell ref="AE13:AF13"/>
    <mergeCell ref="X10:AB10"/>
    <mergeCell ref="X9:AA9"/>
    <mergeCell ref="A9:B10"/>
    <mergeCell ref="AB7:AF8"/>
    <mergeCell ref="A8:E8"/>
    <mergeCell ref="J8:K8"/>
    <mergeCell ref="L8:M8"/>
    <mergeCell ref="N8:O8"/>
    <mergeCell ref="P8:Q8"/>
    <mergeCell ref="T8:U8"/>
    <mergeCell ref="A7:E7"/>
    <mergeCell ref="J7:U7"/>
    <mergeCell ref="V7:W8"/>
    <mergeCell ref="X7:AA8"/>
    <mergeCell ref="F7:G7"/>
    <mergeCell ref="H7:I7"/>
    <mergeCell ref="F8:G8"/>
    <mergeCell ref="H8:I8"/>
    <mergeCell ref="R8:S8"/>
    <mergeCell ref="AC5:AF5"/>
    <mergeCell ref="A6:V6"/>
    <mergeCell ref="W6:X6"/>
    <mergeCell ref="Y6:AB6"/>
    <mergeCell ref="AC6:AF6"/>
    <mergeCell ref="A5:V5"/>
    <mergeCell ref="W5:X5"/>
    <mergeCell ref="Y5:AB5"/>
    <mergeCell ref="AC2:AD2"/>
    <mergeCell ref="AE2:AF2"/>
    <mergeCell ref="G3:I3"/>
    <mergeCell ref="A4:F4"/>
    <mergeCell ref="G4:I4"/>
    <mergeCell ref="AC4:AF4"/>
    <mergeCell ref="J3:V3"/>
    <mergeCell ref="W3:Y3"/>
    <mergeCell ref="Z3:AB3"/>
    <mergeCell ref="AC3:AF3"/>
    <mergeCell ref="AF41:AF42"/>
    <mergeCell ref="A42:U44"/>
    <mergeCell ref="W42:X42"/>
    <mergeCell ref="Z42:AA42"/>
    <mergeCell ref="A1:F2"/>
    <mergeCell ref="G1:M2"/>
    <mergeCell ref="N1:Y1"/>
    <mergeCell ref="AC1:AD1"/>
    <mergeCell ref="A41:U41"/>
    <mergeCell ref="V41:AA41"/>
    <mergeCell ref="AB41:AE41"/>
    <mergeCell ref="J4:V4"/>
    <mergeCell ref="W4:Y4"/>
    <mergeCell ref="Z4:AB4"/>
    <mergeCell ref="AE1:AF1"/>
    <mergeCell ref="N2:Y2"/>
  </mergeCells>
  <phoneticPr fontId="0" type="noConversion"/>
  <dataValidations count="8"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decimal" errorStyle="warning" allowBlank="1" showInputMessage="1" showErrorMessage="1" errorTitle="Data Entry Error" error="This value seems too high." sqref="AE16:AF16 Z12:AA25 Z32:AA34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list" allowBlank="1" showInputMessage="1" showErrorMessage="1" sqref="Y12:Y40 Z42:AE42 W42:X42 AE12:AF12 A11:B40">
      <formula1>TreeSpecies</formula1>
    </dataValidation>
    <dataValidation type="list" allowBlank="1" showInputMessage="1" showErrorMessage="1" errorTitle="FHF Code" error="Not a standard FHF code." promptTitle="FHF Code" prompt="Descriptions are available in the Validate List worksheet." sqref="J8:U8 AB12:AB40">
      <formula1>FHFCode</formula1>
    </dataValidation>
    <dataValidation type="list" allowBlank="1" showInputMessage="1" showErrorMessage="1" promptTitle="Live or Dead" prompt="Change to D if tree is dead." sqref="X12:X40">
      <formula1>"L, D"</formula1>
    </dataValidation>
  </dataValidations>
  <pageMargins left="0.70866141732283472" right="0.70866141732283472" top="0.74803149606299213" bottom="0.74803149606299213" header="0.31496062992125984" footer="0.31496062992125984"/>
  <pageSetup scale="119" orientation="landscape" r:id="rId1"/>
  <headerFooter>
    <oddHeader>&amp;L&amp;F&amp;C&amp;A&amp;RPrint Date: &amp;D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8">
    <tabColor theme="6" tint="0.39997558519241921"/>
  </sheetPr>
  <dimension ref="A1:BH158"/>
  <sheetViews>
    <sheetView zoomScale="140" zoomScaleNormal="140" workbookViewId="0">
      <selection activeCell="A6" sqref="A6:V6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6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4"/>
      <c r="W6" s="996">
        <f>'Plot (1)'!W6:X6</f>
        <v>0</v>
      </c>
      <c r="X6" s="1072"/>
      <c r="Y6" s="1022"/>
      <c r="Z6" s="1022"/>
      <c r="AA6" s="1022"/>
      <c r="AB6" s="1022"/>
      <c r="AC6" s="1022"/>
      <c r="AD6" s="1023"/>
      <c r="AE6" s="1023"/>
      <c r="AF6" s="1024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1585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1085">
        <f>'Plot (1)'!F8:G8</f>
        <v>2</v>
      </c>
      <c r="G8" s="1086"/>
      <c r="H8" s="1085">
        <f>'Plot (1)'!H8:I8</f>
        <v>0</v>
      </c>
      <c r="I8" s="1086"/>
      <c r="J8" s="1051"/>
      <c r="K8" s="982"/>
      <c r="L8" s="983"/>
      <c r="M8" s="983"/>
      <c r="N8" s="983"/>
      <c r="O8" s="983"/>
      <c r="P8" s="983"/>
      <c r="Q8" s="983"/>
      <c r="R8" s="992"/>
      <c r="S8" s="982"/>
      <c r="T8" s="983"/>
      <c r="U8" s="1025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30"/>
      <c r="C9" s="678" t="s">
        <v>1461</v>
      </c>
      <c r="D9" s="676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0" t="s">
        <v>8</v>
      </c>
      <c r="K9" s="671" t="s">
        <v>9</v>
      </c>
      <c r="L9" s="671" t="s">
        <v>8</v>
      </c>
      <c r="M9" s="671" t="s">
        <v>9</v>
      </c>
      <c r="N9" s="671" t="s">
        <v>8</v>
      </c>
      <c r="O9" s="671" t="s">
        <v>9</v>
      </c>
      <c r="P9" s="671" t="s">
        <v>8</v>
      </c>
      <c r="Q9" s="671" t="s">
        <v>9</v>
      </c>
      <c r="R9" s="671" t="s">
        <v>8</v>
      </c>
      <c r="S9" s="671" t="s">
        <v>9</v>
      </c>
      <c r="T9" s="671" t="s">
        <v>8</v>
      </c>
      <c r="U9" s="642" t="s">
        <v>9</v>
      </c>
      <c r="V9" s="689" t="s">
        <v>6</v>
      </c>
      <c r="W9" s="690" t="s">
        <v>7</v>
      </c>
      <c r="X9" s="1027" t="s">
        <v>1586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U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ref="R10:S10" si="1">SUM(R11:R40)</f>
        <v>0</v>
      </c>
      <c r="S10" s="664">
        <f t="shared" si="1"/>
        <v>0</v>
      </c>
      <c r="T10" s="664">
        <f t="shared" si="0"/>
        <v>0</v>
      </c>
      <c r="U10" s="665">
        <f t="shared" si="0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521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0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941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942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7">
    <mergeCell ref="AC17:AF17"/>
    <mergeCell ref="A20:B22"/>
    <mergeCell ref="A26:B28"/>
    <mergeCell ref="A29:B31"/>
    <mergeCell ref="A38:B40"/>
    <mergeCell ref="AC18:AF40"/>
    <mergeCell ref="A17:B19"/>
    <mergeCell ref="A32:B34"/>
    <mergeCell ref="A35:B37"/>
    <mergeCell ref="A23:B25"/>
    <mergeCell ref="A14:B16"/>
    <mergeCell ref="AE14:AF14"/>
    <mergeCell ref="AC15:AD15"/>
    <mergeCell ref="AE15:AF15"/>
    <mergeCell ref="AC16:AD16"/>
    <mergeCell ref="AE16:AF16"/>
    <mergeCell ref="AC14:AD14"/>
    <mergeCell ref="AB9:AF9"/>
    <mergeCell ref="AC10:AF11"/>
    <mergeCell ref="A11:B13"/>
    <mergeCell ref="AC12:AD12"/>
    <mergeCell ref="AE12:AF12"/>
    <mergeCell ref="AC13:AD13"/>
    <mergeCell ref="AE13:AF13"/>
    <mergeCell ref="X10:AB10"/>
    <mergeCell ref="X9:AA9"/>
    <mergeCell ref="A9:B10"/>
    <mergeCell ref="AB7:AF8"/>
    <mergeCell ref="A8:E8"/>
    <mergeCell ref="J8:K8"/>
    <mergeCell ref="L8:M8"/>
    <mergeCell ref="N8:O8"/>
    <mergeCell ref="P8:Q8"/>
    <mergeCell ref="T8:U8"/>
    <mergeCell ref="A7:E7"/>
    <mergeCell ref="J7:U7"/>
    <mergeCell ref="V7:W8"/>
    <mergeCell ref="X7:AA8"/>
    <mergeCell ref="F7:G7"/>
    <mergeCell ref="H7:I7"/>
    <mergeCell ref="F8:G8"/>
    <mergeCell ref="H8:I8"/>
    <mergeCell ref="R8:S8"/>
    <mergeCell ref="AC5:AF5"/>
    <mergeCell ref="A6:V6"/>
    <mergeCell ref="W6:X6"/>
    <mergeCell ref="Y6:AB6"/>
    <mergeCell ref="AC6:AF6"/>
    <mergeCell ref="A5:V5"/>
    <mergeCell ref="W5:X5"/>
    <mergeCell ref="Y5:AB5"/>
    <mergeCell ref="AC2:AD2"/>
    <mergeCell ref="AE2:AF2"/>
    <mergeCell ref="G3:I3"/>
    <mergeCell ref="A4:F4"/>
    <mergeCell ref="G4:I4"/>
    <mergeCell ref="AC4:AF4"/>
    <mergeCell ref="J3:V3"/>
    <mergeCell ref="W3:Y3"/>
    <mergeCell ref="Z3:AB3"/>
    <mergeCell ref="AC3:AF3"/>
    <mergeCell ref="AF41:AF42"/>
    <mergeCell ref="A42:U44"/>
    <mergeCell ref="W42:X42"/>
    <mergeCell ref="Z42:AA42"/>
    <mergeCell ref="A1:F2"/>
    <mergeCell ref="G1:M2"/>
    <mergeCell ref="N1:Y1"/>
    <mergeCell ref="AC1:AD1"/>
    <mergeCell ref="A41:U41"/>
    <mergeCell ref="V41:AA41"/>
    <mergeCell ref="AB41:AE41"/>
    <mergeCell ref="J4:V4"/>
    <mergeCell ref="W4:Y4"/>
    <mergeCell ref="Z4:AB4"/>
    <mergeCell ref="AE1:AF1"/>
    <mergeCell ref="N2:Y2"/>
  </mergeCells>
  <phoneticPr fontId="0" type="noConversion"/>
  <dataValidations count="8"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decimal" errorStyle="warning" allowBlank="1" showInputMessage="1" showErrorMessage="1" errorTitle="Data Entry Error" error="This value seems too high." sqref="AE16:AF16 Z12:AA25 Z32:AA34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list" allowBlank="1" showInputMessage="1" showErrorMessage="1" sqref="A11:B40 Z42:AE42 W42:X42 AE12:AF12 Y12:Y40">
      <formula1>TreeSpecies</formula1>
    </dataValidation>
    <dataValidation type="list" allowBlank="1" showInputMessage="1" showErrorMessage="1" promptTitle="Live or Dead" prompt="Change to D if tree is dead." sqref="X12:X40">
      <formula1>"L, D"</formula1>
    </dataValidation>
    <dataValidation type="list" allowBlank="1" showInputMessage="1" showErrorMessage="1" errorTitle="FHF Code" error="Not a standard FHF code." promptTitle="FHF Code" prompt="Descriptions are available in the Validate List worksheet." sqref="J8:U8 AB12:AB40">
      <formula1>FHFCode</formula1>
    </dataValidation>
  </dataValidations>
  <pageMargins left="0.70866141732283472" right="0.70866141732283472" top="0.74803149606299213" bottom="0.74803149606299213" header="0.31496062992125984" footer="0.31496062992125984"/>
  <pageSetup scale="119" orientation="landscape" r:id="rId1"/>
  <headerFooter>
    <oddHeader>&amp;L&amp;F&amp;C&amp;A&amp;RPrint Date: &amp;D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9">
    <tabColor theme="6" tint="0.39997558519241921"/>
  </sheetPr>
  <dimension ref="A1:BH158"/>
  <sheetViews>
    <sheetView zoomScale="140" zoomScaleNormal="140" workbookViewId="0">
      <selection activeCell="A6" sqref="A6:V6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7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4"/>
      <c r="W6" s="996">
        <f>'Plot (1)'!W6:X6</f>
        <v>0</v>
      </c>
      <c r="X6" s="1072"/>
      <c r="Y6" s="1022"/>
      <c r="Z6" s="1022"/>
      <c r="AA6" s="1022"/>
      <c r="AB6" s="1022"/>
      <c r="AC6" s="1022"/>
      <c r="AD6" s="1023"/>
      <c r="AE6" s="1023"/>
      <c r="AF6" s="1024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1585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'Plot (1)'!F8:G8</f>
        <v>2</v>
      </c>
      <c r="G8" s="997"/>
      <c r="H8" s="996">
        <f>'Plot (1)'!H8:I8</f>
        <v>0</v>
      </c>
      <c r="I8" s="997"/>
      <c r="J8" s="1051"/>
      <c r="K8" s="982"/>
      <c r="L8" s="983"/>
      <c r="M8" s="983"/>
      <c r="N8" s="983"/>
      <c r="O8" s="983"/>
      <c r="P8" s="983"/>
      <c r="Q8" s="983"/>
      <c r="R8" s="992"/>
      <c r="S8" s="982"/>
      <c r="T8" s="983"/>
      <c r="U8" s="1025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30"/>
      <c r="C9" s="678" t="s">
        <v>1461</v>
      </c>
      <c r="D9" s="676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0" t="s">
        <v>8</v>
      </c>
      <c r="K9" s="671" t="s">
        <v>9</v>
      </c>
      <c r="L9" s="671" t="s">
        <v>8</v>
      </c>
      <c r="M9" s="671" t="s">
        <v>9</v>
      </c>
      <c r="N9" s="671" t="s">
        <v>8</v>
      </c>
      <c r="O9" s="671" t="s">
        <v>9</v>
      </c>
      <c r="P9" s="671" t="s">
        <v>8</v>
      </c>
      <c r="Q9" s="671" t="s">
        <v>9</v>
      </c>
      <c r="R9" s="671" t="s">
        <v>8</v>
      </c>
      <c r="S9" s="671" t="s">
        <v>9</v>
      </c>
      <c r="T9" s="671" t="s">
        <v>8</v>
      </c>
      <c r="U9" s="642" t="s">
        <v>9</v>
      </c>
      <c r="V9" s="689" t="s">
        <v>6</v>
      </c>
      <c r="W9" s="690" t="s">
        <v>7</v>
      </c>
      <c r="X9" s="1027" t="s">
        <v>1586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U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ref="R10:S10" si="1">SUM(R11:R40)</f>
        <v>0</v>
      </c>
      <c r="S10" s="664">
        <f t="shared" si="1"/>
        <v>0</v>
      </c>
      <c r="T10" s="664">
        <f t="shared" si="0"/>
        <v>0</v>
      </c>
      <c r="U10" s="665">
        <f t="shared" si="0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521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0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941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942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7">
    <mergeCell ref="AC17:AF17"/>
    <mergeCell ref="A20:B22"/>
    <mergeCell ref="A26:B28"/>
    <mergeCell ref="A29:B31"/>
    <mergeCell ref="A38:B40"/>
    <mergeCell ref="AC18:AF40"/>
    <mergeCell ref="A17:B19"/>
    <mergeCell ref="A32:B34"/>
    <mergeCell ref="A35:B37"/>
    <mergeCell ref="A23:B25"/>
    <mergeCell ref="A14:B16"/>
    <mergeCell ref="AE14:AF14"/>
    <mergeCell ref="AC15:AD15"/>
    <mergeCell ref="AE15:AF15"/>
    <mergeCell ref="AC16:AD16"/>
    <mergeCell ref="AE16:AF16"/>
    <mergeCell ref="AC14:AD14"/>
    <mergeCell ref="AB9:AF9"/>
    <mergeCell ref="AC10:AF11"/>
    <mergeCell ref="A11:B13"/>
    <mergeCell ref="AC12:AD12"/>
    <mergeCell ref="AE12:AF12"/>
    <mergeCell ref="AC13:AD13"/>
    <mergeCell ref="AE13:AF13"/>
    <mergeCell ref="X10:AB10"/>
    <mergeCell ref="X9:AA9"/>
    <mergeCell ref="A9:B10"/>
    <mergeCell ref="AB7:AF8"/>
    <mergeCell ref="A8:E8"/>
    <mergeCell ref="J8:K8"/>
    <mergeCell ref="L8:M8"/>
    <mergeCell ref="N8:O8"/>
    <mergeCell ref="P8:Q8"/>
    <mergeCell ref="T8:U8"/>
    <mergeCell ref="A7:E7"/>
    <mergeCell ref="J7:U7"/>
    <mergeCell ref="V7:W8"/>
    <mergeCell ref="X7:AA8"/>
    <mergeCell ref="F7:G7"/>
    <mergeCell ref="H7:I7"/>
    <mergeCell ref="F8:G8"/>
    <mergeCell ref="H8:I8"/>
    <mergeCell ref="R8:S8"/>
    <mergeCell ref="AC5:AF5"/>
    <mergeCell ref="A6:V6"/>
    <mergeCell ref="W6:X6"/>
    <mergeCell ref="Y6:AB6"/>
    <mergeCell ref="AC6:AF6"/>
    <mergeCell ref="A5:V5"/>
    <mergeCell ref="W5:X5"/>
    <mergeCell ref="Y5:AB5"/>
    <mergeCell ref="AC2:AD2"/>
    <mergeCell ref="AE2:AF2"/>
    <mergeCell ref="G3:I3"/>
    <mergeCell ref="A4:F4"/>
    <mergeCell ref="G4:I4"/>
    <mergeCell ref="AC4:AF4"/>
    <mergeCell ref="J3:V3"/>
    <mergeCell ref="W3:Y3"/>
    <mergeCell ref="Z3:AB3"/>
    <mergeCell ref="AC3:AF3"/>
    <mergeCell ref="AF41:AF42"/>
    <mergeCell ref="A42:U44"/>
    <mergeCell ref="W42:X42"/>
    <mergeCell ref="Z42:AA42"/>
    <mergeCell ref="A1:F2"/>
    <mergeCell ref="G1:M2"/>
    <mergeCell ref="N1:Y1"/>
    <mergeCell ref="AC1:AD1"/>
    <mergeCell ref="A41:U41"/>
    <mergeCell ref="V41:AA41"/>
    <mergeCell ref="AB41:AE41"/>
    <mergeCell ref="J4:V4"/>
    <mergeCell ref="W4:Y4"/>
    <mergeCell ref="Z4:AB4"/>
    <mergeCell ref="AE1:AF1"/>
    <mergeCell ref="N2:Y2"/>
  </mergeCells>
  <phoneticPr fontId="0" type="noConversion"/>
  <dataValidations count="8"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decimal" errorStyle="warning" allowBlank="1" showInputMessage="1" showErrorMessage="1" errorTitle="Data Entry Error" error="This value seems too high." sqref="AE16:AF16 Z12:AA25 Z32:AA34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list" allowBlank="1" showInputMessage="1" showErrorMessage="1" sqref="A11:B40 Z42:AE42 W42:X42 AE12:AF12 Y12:Y40">
      <formula1>TreeSpecies</formula1>
    </dataValidation>
    <dataValidation type="list" allowBlank="1" showInputMessage="1" showErrorMessage="1" promptTitle="Live or Dead" prompt="Change to D if tree is dead." sqref="X12:X40">
      <formula1>"L, D"</formula1>
    </dataValidation>
    <dataValidation type="list" allowBlank="1" showInputMessage="1" showErrorMessage="1" errorTitle="FHF Code" error="Not a standard FHF code." promptTitle="FHF Code" prompt="Descriptions are available in the Validate List worksheet." sqref="J8:U8 AB12:AB40">
      <formula1>FHFCode</formula1>
    </dataValidation>
  </dataValidations>
  <pageMargins left="0.70866141732283472" right="0.70866141732283472" top="0.74803149606299213" bottom="0.74803149606299213" header="0.31496062992125984" footer="0.31496062992125984"/>
  <pageSetup scale="120" orientation="landscape" r:id="rId1"/>
  <headerFooter>
    <oddHeader>&amp;L&amp;F&amp;C&amp;A&amp;RPrint Date: &amp;D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0">
    <tabColor theme="6" tint="0.39997558519241921"/>
  </sheetPr>
  <dimension ref="A1:BH158"/>
  <sheetViews>
    <sheetView zoomScale="140" zoomScaleNormal="140" workbookViewId="0">
      <selection activeCell="A6" sqref="A6:V6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8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4"/>
      <c r="W6" s="996">
        <f>'Plot (1)'!W6:X6</f>
        <v>0</v>
      </c>
      <c r="X6" s="1072"/>
      <c r="Y6" s="1022"/>
      <c r="Z6" s="1022"/>
      <c r="AA6" s="1022"/>
      <c r="AB6" s="1022"/>
      <c r="AC6" s="1022"/>
      <c r="AD6" s="1023"/>
      <c r="AE6" s="1023"/>
      <c r="AF6" s="1024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1585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'Plot (1)'!F8:G8</f>
        <v>2</v>
      </c>
      <c r="G8" s="997"/>
      <c r="H8" s="996">
        <f>'Plot (1)'!H8:I8</f>
        <v>0</v>
      </c>
      <c r="I8" s="997"/>
      <c r="J8" s="1051"/>
      <c r="K8" s="982"/>
      <c r="L8" s="983"/>
      <c r="M8" s="983"/>
      <c r="N8" s="983"/>
      <c r="O8" s="983"/>
      <c r="P8" s="983"/>
      <c r="Q8" s="983"/>
      <c r="R8" s="992"/>
      <c r="S8" s="982"/>
      <c r="T8" s="983"/>
      <c r="U8" s="1025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57"/>
      <c r="C9" s="678" t="s">
        <v>1461</v>
      </c>
      <c r="D9" s="676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0" t="s">
        <v>8</v>
      </c>
      <c r="K9" s="671" t="s">
        <v>9</v>
      </c>
      <c r="L9" s="671" t="s">
        <v>8</v>
      </c>
      <c r="M9" s="671" t="s">
        <v>9</v>
      </c>
      <c r="N9" s="671" t="s">
        <v>8</v>
      </c>
      <c r="O9" s="671" t="s">
        <v>9</v>
      </c>
      <c r="P9" s="671" t="s">
        <v>8</v>
      </c>
      <c r="Q9" s="671" t="s">
        <v>9</v>
      </c>
      <c r="R9" s="671" t="s">
        <v>8</v>
      </c>
      <c r="S9" s="671" t="s">
        <v>9</v>
      </c>
      <c r="T9" s="671" t="s">
        <v>8</v>
      </c>
      <c r="U9" s="642" t="s">
        <v>9</v>
      </c>
      <c r="V9" s="689" t="s">
        <v>6</v>
      </c>
      <c r="W9" s="690" t="s">
        <v>7</v>
      </c>
      <c r="X9" s="1027" t="s">
        <v>1586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U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ref="R10:S10" si="1">SUM(R11:R40)</f>
        <v>0</v>
      </c>
      <c r="S10" s="664">
        <f t="shared" si="1"/>
        <v>0</v>
      </c>
      <c r="T10" s="664">
        <f t="shared" si="0"/>
        <v>0</v>
      </c>
      <c r="U10" s="665">
        <f t="shared" si="0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521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0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941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942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7">
    <mergeCell ref="AC17:AF17"/>
    <mergeCell ref="A20:B22"/>
    <mergeCell ref="A26:B28"/>
    <mergeCell ref="A29:B31"/>
    <mergeCell ref="A38:B40"/>
    <mergeCell ref="AC18:AF40"/>
    <mergeCell ref="A17:B19"/>
    <mergeCell ref="A32:B34"/>
    <mergeCell ref="A35:B37"/>
    <mergeCell ref="A23:B25"/>
    <mergeCell ref="A14:B16"/>
    <mergeCell ref="AE14:AF14"/>
    <mergeCell ref="AC15:AD15"/>
    <mergeCell ref="AE15:AF15"/>
    <mergeCell ref="AC16:AD16"/>
    <mergeCell ref="AE16:AF16"/>
    <mergeCell ref="AC14:AD14"/>
    <mergeCell ref="AB9:AF9"/>
    <mergeCell ref="AC10:AF11"/>
    <mergeCell ref="A11:B13"/>
    <mergeCell ref="AC12:AD12"/>
    <mergeCell ref="AE12:AF12"/>
    <mergeCell ref="AC13:AD13"/>
    <mergeCell ref="AE13:AF13"/>
    <mergeCell ref="X10:AB10"/>
    <mergeCell ref="X9:AA9"/>
    <mergeCell ref="A9:B10"/>
    <mergeCell ref="AB7:AF8"/>
    <mergeCell ref="A8:E8"/>
    <mergeCell ref="J8:K8"/>
    <mergeCell ref="L8:M8"/>
    <mergeCell ref="N8:O8"/>
    <mergeCell ref="P8:Q8"/>
    <mergeCell ref="T8:U8"/>
    <mergeCell ref="A7:E7"/>
    <mergeCell ref="J7:U7"/>
    <mergeCell ref="V7:W8"/>
    <mergeCell ref="X7:AA8"/>
    <mergeCell ref="F7:G7"/>
    <mergeCell ref="H7:I7"/>
    <mergeCell ref="F8:G8"/>
    <mergeCell ref="H8:I8"/>
    <mergeCell ref="R8:S8"/>
    <mergeCell ref="AC5:AF5"/>
    <mergeCell ref="A6:V6"/>
    <mergeCell ref="W6:X6"/>
    <mergeCell ref="Y6:AB6"/>
    <mergeCell ref="AC6:AF6"/>
    <mergeCell ref="A5:V5"/>
    <mergeCell ref="W5:X5"/>
    <mergeCell ref="Y5:AB5"/>
    <mergeCell ref="AC2:AD2"/>
    <mergeCell ref="AE2:AF2"/>
    <mergeCell ref="G3:I3"/>
    <mergeCell ref="A4:F4"/>
    <mergeCell ref="G4:I4"/>
    <mergeCell ref="AC4:AF4"/>
    <mergeCell ref="J3:V3"/>
    <mergeCell ref="W3:Y3"/>
    <mergeCell ref="Z3:AB3"/>
    <mergeCell ref="AC3:AF3"/>
    <mergeCell ref="AF41:AF42"/>
    <mergeCell ref="A42:U44"/>
    <mergeCell ref="W42:X42"/>
    <mergeCell ref="Z42:AA42"/>
    <mergeCell ref="A1:F2"/>
    <mergeCell ref="G1:M2"/>
    <mergeCell ref="N1:Y1"/>
    <mergeCell ref="AC1:AD1"/>
    <mergeCell ref="A41:U41"/>
    <mergeCell ref="V41:AA41"/>
    <mergeCell ref="AB41:AE41"/>
    <mergeCell ref="J4:V4"/>
    <mergeCell ref="W4:Y4"/>
    <mergeCell ref="Z4:AB4"/>
    <mergeCell ref="AE1:AF1"/>
    <mergeCell ref="N2:Y2"/>
  </mergeCells>
  <phoneticPr fontId="0" type="noConversion"/>
  <dataValidations count="8"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decimal" errorStyle="warning" allowBlank="1" showInputMessage="1" showErrorMessage="1" errorTitle="Data Entry Error" error="This value seems too high." sqref="AE16:AF16 Z12:AA25 Z32:AA34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list" allowBlank="1" showInputMessage="1" showErrorMessage="1" sqref="A11:B40 Z42:AE42 W42:X42 AE12:AF12 Y12:Y40">
      <formula1>TreeSpecies</formula1>
    </dataValidation>
    <dataValidation type="list" allowBlank="1" showInputMessage="1" showErrorMessage="1" promptTitle="Live or Dead" prompt="Change to D if tree is dead." sqref="X12:X40">
      <formula1>"L, D"</formula1>
    </dataValidation>
    <dataValidation type="list" allowBlank="1" showInputMessage="1" showErrorMessage="1" errorTitle="FHF Code" error="Not a standard FHF code." promptTitle="FHF Code" prompt="Descriptions are available in the Validate List worksheet." sqref="J8:U8 AB12:AB40">
      <formula1>FHFCode</formula1>
    </dataValidation>
  </dataValidations>
  <pageMargins left="0.70866141732283472" right="0.70866141732283472" top="0.74803149606299213" bottom="0.74803149606299213" header="0.31496062992125984" footer="0.31496062992125984"/>
  <pageSetup scale="115" orientation="landscape" r:id="rId1"/>
  <headerFooter>
    <oddHeader>&amp;L&amp;F&amp;C&amp;A&amp;RPrint Date: &amp;D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1">
    <tabColor theme="6" tint="0.39997558519241921"/>
  </sheetPr>
  <dimension ref="A1:BH158"/>
  <sheetViews>
    <sheetView zoomScale="140" zoomScaleNormal="140" workbookViewId="0">
      <selection activeCell="A6" sqref="A6:V6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60" width="9.140625" style="217"/>
    <col min="61" max="16384" width="9.140625" style="2"/>
  </cols>
  <sheetData>
    <row r="1" spans="1:60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9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4"/>
      <c r="W6" s="996">
        <f>'Plot (1)'!W6:X6</f>
        <v>0</v>
      </c>
      <c r="X6" s="1072"/>
      <c r="Y6" s="1022"/>
      <c r="Z6" s="1022"/>
      <c r="AA6" s="1022"/>
      <c r="AB6" s="1022"/>
      <c r="AC6" s="1022"/>
      <c r="AD6" s="1023"/>
      <c r="AE6" s="1023"/>
      <c r="AF6" s="1024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1585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'Plot (1)'!F8:G8</f>
        <v>2</v>
      </c>
      <c r="G8" s="997"/>
      <c r="H8" s="996">
        <f>'Plot (1)'!H8:I8</f>
        <v>0</v>
      </c>
      <c r="I8" s="997"/>
      <c r="J8" s="1009"/>
      <c r="K8" s="1010"/>
      <c r="L8" s="1077"/>
      <c r="M8" s="1077"/>
      <c r="N8" s="1077"/>
      <c r="O8" s="1077"/>
      <c r="P8" s="1077"/>
      <c r="Q8" s="1077"/>
      <c r="R8" s="1079"/>
      <c r="S8" s="1010"/>
      <c r="T8" s="1077"/>
      <c r="U8" s="1078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30"/>
      <c r="C9" s="678" t="s">
        <v>1461</v>
      </c>
      <c r="D9" s="676" t="s">
        <v>1587</v>
      </c>
      <c r="E9" s="666" t="s">
        <v>1588</v>
      </c>
      <c r="F9" s="666" t="s">
        <v>4</v>
      </c>
      <c r="G9" s="667" t="s">
        <v>5</v>
      </c>
      <c r="H9" s="668" t="s">
        <v>6</v>
      </c>
      <c r="I9" s="669" t="s">
        <v>7</v>
      </c>
      <c r="J9" s="670" t="s">
        <v>8</v>
      </c>
      <c r="K9" s="671" t="s">
        <v>9</v>
      </c>
      <c r="L9" s="671" t="s">
        <v>8</v>
      </c>
      <c r="M9" s="671" t="s">
        <v>9</v>
      </c>
      <c r="N9" s="671" t="s">
        <v>8</v>
      </c>
      <c r="O9" s="671" t="s">
        <v>9</v>
      </c>
      <c r="P9" s="671" t="s">
        <v>8</v>
      </c>
      <c r="Q9" s="671" t="s">
        <v>9</v>
      </c>
      <c r="R9" s="671" t="s">
        <v>8</v>
      </c>
      <c r="S9" s="671" t="s">
        <v>9</v>
      </c>
      <c r="T9" s="671" t="s">
        <v>8</v>
      </c>
      <c r="U9" s="672" t="s">
        <v>9</v>
      </c>
      <c r="V9" s="689" t="s">
        <v>6</v>
      </c>
      <c r="W9" s="690" t="s">
        <v>7</v>
      </c>
      <c r="X9" s="1027" t="s">
        <v>1586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U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ref="R10:S10" si="1">SUM(R11:R40)</f>
        <v>0</v>
      </c>
      <c r="S10" s="664">
        <f t="shared" si="1"/>
        <v>0</v>
      </c>
      <c r="T10" s="664">
        <f t="shared" si="0"/>
        <v>0</v>
      </c>
      <c r="U10" s="665">
        <f t="shared" si="0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N28" s="219"/>
    </row>
    <row r="29" spans="1:40" ht="9.9499999999999993" customHeigh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521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0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941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942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7">
    <mergeCell ref="AC17:AF17"/>
    <mergeCell ref="A20:B22"/>
    <mergeCell ref="A26:B28"/>
    <mergeCell ref="A29:B31"/>
    <mergeCell ref="A38:B40"/>
    <mergeCell ref="AC18:AF40"/>
    <mergeCell ref="A17:B19"/>
    <mergeCell ref="A32:B34"/>
    <mergeCell ref="A35:B37"/>
    <mergeCell ref="A23:B25"/>
    <mergeCell ref="A14:B16"/>
    <mergeCell ref="AE14:AF14"/>
    <mergeCell ref="AC15:AD15"/>
    <mergeCell ref="AE15:AF15"/>
    <mergeCell ref="AC16:AD16"/>
    <mergeCell ref="AE16:AF16"/>
    <mergeCell ref="AC14:AD14"/>
    <mergeCell ref="AB9:AF9"/>
    <mergeCell ref="AC10:AF11"/>
    <mergeCell ref="A11:B13"/>
    <mergeCell ref="AC12:AD12"/>
    <mergeCell ref="AE12:AF12"/>
    <mergeCell ref="AC13:AD13"/>
    <mergeCell ref="AE13:AF13"/>
    <mergeCell ref="X10:AB10"/>
    <mergeCell ref="X9:AA9"/>
    <mergeCell ref="A9:B10"/>
    <mergeCell ref="AB7:AF8"/>
    <mergeCell ref="A8:E8"/>
    <mergeCell ref="J8:K8"/>
    <mergeCell ref="L8:M8"/>
    <mergeCell ref="N8:O8"/>
    <mergeCell ref="P8:Q8"/>
    <mergeCell ref="T8:U8"/>
    <mergeCell ref="A7:E7"/>
    <mergeCell ref="J7:U7"/>
    <mergeCell ref="V7:W8"/>
    <mergeCell ref="X7:AA8"/>
    <mergeCell ref="F7:G7"/>
    <mergeCell ref="H7:I7"/>
    <mergeCell ref="F8:G8"/>
    <mergeCell ref="H8:I8"/>
    <mergeCell ref="R8:S8"/>
    <mergeCell ref="AC5:AF5"/>
    <mergeCell ref="A6:V6"/>
    <mergeCell ref="W6:X6"/>
    <mergeCell ref="Y6:AB6"/>
    <mergeCell ref="AC6:AF6"/>
    <mergeCell ref="A5:V5"/>
    <mergeCell ref="W5:X5"/>
    <mergeCell ref="Y5:AB5"/>
    <mergeCell ref="AC2:AD2"/>
    <mergeCell ref="AE2:AF2"/>
    <mergeCell ref="G3:I3"/>
    <mergeCell ref="A4:F4"/>
    <mergeCell ref="G4:I4"/>
    <mergeCell ref="AC4:AF4"/>
    <mergeCell ref="J3:V3"/>
    <mergeCell ref="W3:Y3"/>
    <mergeCell ref="Z3:AB3"/>
    <mergeCell ref="AC3:AF3"/>
    <mergeCell ref="AF41:AF42"/>
    <mergeCell ref="A42:U44"/>
    <mergeCell ref="W42:X42"/>
    <mergeCell ref="Z42:AA42"/>
    <mergeCell ref="A1:F2"/>
    <mergeCell ref="G1:M2"/>
    <mergeCell ref="N1:Y1"/>
    <mergeCell ref="AC1:AD1"/>
    <mergeCell ref="A41:U41"/>
    <mergeCell ref="V41:AA41"/>
    <mergeCell ref="AB41:AE41"/>
    <mergeCell ref="J4:V4"/>
    <mergeCell ref="W4:Y4"/>
    <mergeCell ref="Z4:AB4"/>
    <mergeCell ref="AE1:AF1"/>
    <mergeCell ref="N2:Y2"/>
  </mergeCells>
  <phoneticPr fontId="0" type="noConversion"/>
  <dataValidations count="8">
    <dataValidation type="whole" errorStyle="warning" allowBlank="1" showInputMessage="1" showErrorMessage="1" errorTitle="Data Entry Error" error="This UTM Northing seems incorrect." sqref="AC6:AF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decimal" errorStyle="warning" allowBlank="1" showInputMessage="1" showErrorMessage="1" errorTitle="Data Entry Error" error="This value seems too high." sqref="AE16:AF16 Z12:AA25 Z32:AA34">
      <formula1>0</formula1>
      <formula2>50</formula2>
    </dataValidation>
    <dataValidation type="decimal" errorStyle="warning" allowBlank="1" showInputMessage="1" showErrorMessage="1" errorTitle="Data Entry Error" error="This value seems to high." sqref="AE14:AF15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list" allowBlank="1" showInputMessage="1" showErrorMessage="1" sqref="A11:B40 Z42:AE42 W42:X42 AE12:AF12 Y12:Y40">
      <formula1>TreeSpecies</formula1>
    </dataValidation>
    <dataValidation type="list" allowBlank="1" showInputMessage="1" showErrorMessage="1" promptTitle="Live or Dead" prompt="Change to D if tree is dead." sqref="X12:X40">
      <formula1>"L, D"</formula1>
    </dataValidation>
    <dataValidation type="list" allowBlank="1" showInputMessage="1" showErrorMessage="1" errorTitle="FHF Code" error="Not a standard FHF code." promptTitle="FHF Code" prompt="Descriptions are available in the Validate List worksheet." sqref="J8:U8 AB12:AB40">
      <formula1>FHFCode</formula1>
    </dataValidation>
  </dataValidations>
  <pageMargins left="0.70866141732283472" right="0.70866141732283472" top="0.74803149606299213" bottom="0.74803149606299213" header="0.31496062992125984" footer="0.31496062992125984"/>
  <pageSetup scale="119" orientation="landscape" r:id="rId1"/>
  <headerFooter>
    <oddHeader>&amp;L&amp;F&amp;C&amp;A&amp;RPrint Date: &amp;D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2">
    <tabColor theme="6" tint="0.39997558519241921"/>
  </sheetPr>
  <dimension ref="A1:BH158"/>
  <sheetViews>
    <sheetView zoomScale="140" zoomScaleNormal="140" workbookViewId="0">
      <selection activeCell="A6" sqref="A6:V6"/>
    </sheetView>
  </sheetViews>
  <sheetFormatPr defaultColWidth="9.140625" defaultRowHeight="9.9499999999999993" customHeight="1"/>
  <cols>
    <col min="1" max="1" width="2.7109375" style="2" customWidth="1"/>
    <col min="2" max="2" width="2.42578125" style="2" customWidth="1"/>
    <col min="3" max="3" width="4.28515625" style="2" customWidth="1"/>
    <col min="4" max="4" width="2.42578125" style="2" customWidth="1"/>
    <col min="5" max="5" width="2.7109375" style="2" customWidth="1"/>
    <col min="6" max="9" width="2.5703125" style="2" customWidth="1"/>
    <col min="10" max="17" width="2.42578125" style="2" bestFit="1" customWidth="1"/>
    <col min="18" max="20" width="2.42578125" style="2" customWidth="1"/>
    <col min="21" max="21" width="2.42578125" style="2" bestFit="1" customWidth="1"/>
    <col min="22" max="23" width="2.7109375" style="2" customWidth="1"/>
    <col min="24" max="28" width="2.5703125" style="2" customWidth="1"/>
    <col min="29" max="29" width="2.7109375" style="2" customWidth="1"/>
    <col min="30" max="30" width="2.85546875" style="2" customWidth="1"/>
    <col min="31" max="32" width="2.7109375" style="2" customWidth="1"/>
    <col min="33" max="33" width="9.140625" style="217"/>
    <col min="34" max="34" width="20.7109375" style="217" customWidth="1"/>
    <col min="35" max="60" width="9.140625" style="217"/>
    <col min="61" max="16384" width="9.140625" style="2"/>
  </cols>
  <sheetData>
    <row r="1" spans="1:60" ht="6" customHeight="1">
      <c r="A1" s="964"/>
      <c r="B1" s="965"/>
      <c r="C1" s="965"/>
      <c r="D1" s="965"/>
      <c r="E1" s="965"/>
      <c r="F1" s="965"/>
      <c r="G1" s="958" t="s">
        <v>34</v>
      </c>
      <c r="H1" s="958"/>
      <c r="I1" s="958"/>
      <c r="J1" s="958"/>
      <c r="K1" s="958"/>
      <c r="L1" s="958"/>
      <c r="M1" s="958"/>
      <c r="N1" s="1057" t="s">
        <v>399</v>
      </c>
      <c r="O1" s="1071"/>
      <c r="P1" s="1071"/>
      <c r="Q1" s="1071"/>
      <c r="R1" s="1071"/>
      <c r="S1" s="1071"/>
      <c r="T1" s="1071"/>
      <c r="U1" s="1071"/>
      <c r="V1" s="1071"/>
      <c r="W1" s="1071"/>
      <c r="X1" s="1071"/>
      <c r="Y1" s="1071"/>
      <c r="Z1" s="647" t="s">
        <v>1589</v>
      </c>
      <c r="AA1" s="647" t="s">
        <v>1590</v>
      </c>
      <c r="AB1" s="647" t="s">
        <v>31</v>
      </c>
      <c r="AC1" s="1057" t="s">
        <v>32</v>
      </c>
      <c r="AD1" s="1057"/>
      <c r="AE1" s="1057" t="s">
        <v>33</v>
      </c>
      <c r="AF1" s="1058"/>
      <c r="AG1" s="218"/>
    </row>
    <row r="2" spans="1:60" ht="9.9499999999999993" customHeight="1">
      <c r="A2" s="966"/>
      <c r="B2" s="967"/>
      <c r="C2" s="967"/>
      <c r="D2" s="967"/>
      <c r="E2" s="967"/>
      <c r="F2" s="967"/>
      <c r="G2" s="959"/>
      <c r="H2" s="959"/>
      <c r="I2" s="959"/>
      <c r="J2" s="959"/>
      <c r="K2" s="959"/>
      <c r="L2" s="959"/>
      <c r="M2" s="959"/>
      <c r="N2" s="973">
        <f>'Plot (1)'!N2:Y2</f>
        <v>0</v>
      </c>
      <c r="O2" s="973"/>
      <c r="P2" s="973"/>
      <c r="Q2" s="973"/>
      <c r="R2" s="973"/>
      <c r="S2" s="973"/>
      <c r="T2" s="973"/>
      <c r="U2" s="973"/>
      <c r="V2" s="973"/>
      <c r="W2" s="973"/>
      <c r="X2" s="973"/>
      <c r="Y2" s="973"/>
      <c r="Z2" s="646">
        <f>'Plot (1)'!Z2</f>
        <v>2014</v>
      </c>
      <c r="AA2" s="646">
        <f>'Plot (1)'!AA2</f>
        <v>0</v>
      </c>
      <c r="AB2" s="646">
        <f>'Plot (1)'!AB2</f>
        <v>0</v>
      </c>
      <c r="AC2" s="960">
        <v>10</v>
      </c>
      <c r="AD2" s="960"/>
      <c r="AE2" s="960">
        <v>10</v>
      </c>
      <c r="AF2" s="970"/>
      <c r="AG2" s="218"/>
    </row>
    <row r="3" spans="1:60" s="655" customFormat="1" ht="6" customHeight="1">
      <c r="A3" s="648" t="s">
        <v>30</v>
      </c>
      <c r="B3" s="649"/>
      <c r="C3" s="650"/>
      <c r="D3" s="651"/>
      <c r="E3" s="651"/>
      <c r="F3" s="652"/>
      <c r="G3" s="976" t="s">
        <v>29</v>
      </c>
      <c r="H3" s="977"/>
      <c r="I3" s="978"/>
      <c r="J3" s="968" t="s">
        <v>28</v>
      </c>
      <c r="K3" s="969"/>
      <c r="L3" s="969"/>
      <c r="M3" s="969"/>
      <c r="N3" s="969"/>
      <c r="O3" s="969"/>
      <c r="P3" s="969"/>
      <c r="Q3" s="969"/>
      <c r="R3" s="969"/>
      <c r="S3" s="969"/>
      <c r="T3" s="969"/>
      <c r="U3" s="969"/>
      <c r="V3" s="969"/>
      <c r="W3" s="968" t="s">
        <v>27</v>
      </c>
      <c r="X3" s="968"/>
      <c r="Y3" s="968"/>
      <c r="Z3" s="968" t="s">
        <v>25</v>
      </c>
      <c r="AA3" s="968"/>
      <c r="AB3" s="968"/>
      <c r="AC3" s="968" t="s">
        <v>26</v>
      </c>
      <c r="AD3" s="969"/>
      <c r="AE3" s="969"/>
      <c r="AF3" s="975"/>
      <c r="AG3" s="653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654"/>
      <c r="AV3" s="654"/>
      <c r="AW3" s="654"/>
      <c r="AX3" s="654"/>
      <c r="AY3" s="654"/>
      <c r="AZ3" s="654"/>
      <c r="BA3" s="654"/>
      <c r="BB3" s="654"/>
      <c r="BC3" s="654"/>
      <c r="BD3" s="654"/>
      <c r="BE3" s="654"/>
      <c r="BF3" s="654"/>
      <c r="BG3" s="654"/>
      <c r="BH3" s="654"/>
    </row>
    <row r="4" spans="1:60" ht="9.9499999999999993" customHeight="1">
      <c r="A4" s="906" t="str">
        <f>CONCATENATE('Cover Sheet'!A6," ",'Cover Sheet'!C6," ",'Cover Sheet'!E6)</f>
        <v xml:space="preserve">  </v>
      </c>
      <c r="B4" s="907"/>
      <c r="C4" s="907"/>
      <c r="D4" s="907"/>
      <c r="E4" s="907"/>
      <c r="F4" s="908"/>
      <c r="G4" s="1050">
        <f>'Cover Sheet'!G6</f>
        <v>0</v>
      </c>
      <c r="H4" s="904"/>
      <c r="I4" s="905"/>
      <c r="J4" s="981">
        <f>'Plot (1)'!J4:V4</f>
        <v>0</v>
      </c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60">
        <f>'Plot (1)'!W4:Y4</f>
        <v>0</v>
      </c>
      <c r="X4" s="960"/>
      <c r="Y4" s="960"/>
      <c r="Z4" s="960">
        <f>'Plot (1)'!Z4:AB4</f>
        <v>0</v>
      </c>
      <c r="AA4" s="960"/>
      <c r="AB4" s="960"/>
      <c r="AC4" s="961">
        <f>'Plot (1)'!AC4:AF4</f>
        <v>0</v>
      </c>
      <c r="AD4" s="962"/>
      <c r="AE4" s="962"/>
      <c r="AF4" s="963"/>
      <c r="AG4" s="218"/>
    </row>
    <row r="5" spans="1:60" s="658" customFormat="1" ht="6" customHeight="1">
      <c r="A5" s="935" t="s">
        <v>13</v>
      </c>
      <c r="B5" s="936"/>
      <c r="C5" s="936"/>
      <c r="D5" s="936"/>
      <c r="E5" s="936"/>
      <c r="F5" s="936"/>
      <c r="G5" s="936"/>
      <c r="H5" s="936"/>
      <c r="I5" s="936"/>
      <c r="J5" s="936"/>
      <c r="K5" s="936"/>
      <c r="L5" s="936"/>
      <c r="M5" s="936"/>
      <c r="N5" s="936"/>
      <c r="O5" s="936"/>
      <c r="P5" s="936"/>
      <c r="Q5" s="936"/>
      <c r="R5" s="936"/>
      <c r="S5" s="936"/>
      <c r="T5" s="936"/>
      <c r="U5" s="936"/>
      <c r="V5" s="936"/>
      <c r="W5" s="976" t="s">
        <v>22</v>
      </c>
      <c r="X5" s="978"/>
      <c r="Y5" s="968" t="s">
        <v>23</v>
      </c>
      <c r="Z5" s="968"/>
      <c r="AA5" s="968"/>
      <c r="AB5" s="968"/>
      <c r="AC5" s="968" t="s">
        <v>24</v>
      </c>
      <c r="AD5" s="969"/>
      <c r="AE5" s="969"/>
      <c r="AF5" s="975"/>
      <c r="AG5" s="656"/>
      <c r="AH5" s="657"/>
      <c r="AI5" s="657"/>
      <c r="AJ5" s="657"/>
      <c r="AK5" s="657"/>
      <c r="AL5" s="657"/>
      <c r="AM5" s="657"/>
      <c r="AN5" s="657"/>
      <c r="AO5" s="657"/>
      <c r="AP5" s="657"/>
      <c r="AQ5" s="657"/>
      <c r="AR5" s="657"/>
      <c r="AS5" s="657"/>
      <c r="AT5" s="657"/>
      <c r="AU5" s="657"/>
      <c r="AV5" s="657"/>
      <c r="AW5" s="657"/>
      <c r="AX5" s="657"/>
      <c r="AY5" s="657"/>
      <c r="AZ5" s="657"/>
      <c r="BA5" s="657"/>
      <c r="BB5" s="657"/>
      <c r="BC5" s="657"/>
      <c r="BD5" s="657"/>
      <c r="BE5" s="657"/>
      <c r="BF5" s="657"/>
      <c r="BG5" s="657"/>
      <c r="BH5" s="657"/>
    </row>
    <row r="6" spans="1:60" ht="9.75" customHeight="1" thickBot="1">
      <c r="A6" s="1002"/>
      <c r="B6" s="1003"/>
      <c r="C6" s="1003"/>
      <c r="D6" s="1003"/>
      <c r="E6" s="1003"/>
      <c r="F6" s="1003"/>
      <c r="G6" s="1003"/>
      <c r="H6" s="1003"/>
      <c r="I6" s="1003"/>
      <c r="J6" s="1004"/>
      <c r="K6" s="1004"/>
      <c r="L6" s="1004"/>
      <c r="M6" s="1004"/>
      <c r="N6" s="1004"/>
      <c r="O6" s="1004"/>
      <c r="P6" s="1004"/>
      <c r="Q6" s="1004"/>
      <c r="R6" s="1004"/>
      <c r="S6" s="1004"/>
      <c r="T6" s="1004"/>
      <c r="U6" s="1004"/>
      <c r="V6" s="1004"/>
      <c r="W6" s="996">
        <f>'Plot (1)'!W6:X6</f>
        <v>0</v>
      </c>
      <c r="X6" s="1072"/>
      <c r="Y6" s="1022"/>
      <c r="Z6" s="1022"/>
      <c r="AA6" s="1022"/>
      <c r="AB6" s="1022"/>
      <c r="AC6" s="1022"/>
      <c r="AD6" s="1023"/>
      <c r="AE6" s="1023"/>
      <c r="AF6" s="1024"/>
      <c r="AG6" s="218"/>
    </row>
    <row r="7" spans="1:60" s="658" customFormat="1" ht="6" customHeight="1">
      <c r="A7" s="937" t="s">
        <v>402</v>
      </c>
      <c r="B7" s="938"/>
      <c r="C7" s="938"/>
      <c r="D7" s="938"/>
      <c r="E7" s="938"/>
      <c r="F7" s="995" t="s">
        <v>10</v>
      </c>
      <c r="G7" s="988"/>
      <c r="H7" s="995" t="s">
        <v>405</v>
      </c>
      <c r="I7" s="988"/>
      <c r="J7" s="1054" t="s">
        <v>11</v>
      </c>
      <c r="K7" s="1007"/>
      <c r="L7" s="1007"/>
      <c r="M7" s="1007"/>
      <c r="N7" s="1007"/>
      <c r="O7" s="1007"/>
      <c r="P7" s="1007"/>
      <c r="Q7" s="1007"/>
      <c r="R7" s="1007"/>
      <c r="S7" s="1007"/>
      <c r="T7" s="1007"/>
      <c r="U7" s="1008"/>
      <c r="V7" s="998" t="s">
        <v>12</v>
      </c>
      <c r="W7" s="999"/>
      <c r="X7" s="1052" t="s">
        <v>1585</v>
      </c>
      <c r="Y7" s="1052"/>
      <c r="Z7" s="1052"/>
      <c r="AA7" s="1053"/>
      <c r="AB7" s="1074" t="str">
        <f>'Plot (1)'!AB7:AF8</f>
        <v>No species listed</v>
      </c>
      <c r="AC7" s="1012"/>
      <c r="AD7" s="1012"/>
      <c r="AE7" s="1012"/>
      <c r="AF7" s="1013"/>
      <c r="AG7" s="656"/>
      <c r="AH7" s="657"/>
      <c r="AI7" s="657"/>
      <c r="AJ7" s="657"/>
      <c r="AK7" s="657"/>
      <c r="AL7" s="657"/>
      <c r="AM7" s="657"/>
      <c r="AN7" s="657"/>
      <c r="AO7" s="657"/>
      <c r="AP7" s="657"/>
      <c r="AQ7" s="657"/>
      <c r="AR7" s="657"/>
      <c r="AS7" s="657"/>
      <c r="AT7" s="657"/>
      <c r="AU7" s="657"/>
      <c r="AV7" s="657"/>
      <c r="AW7" s="657"/>
      <c r="AX7" s="657"/>
      <c r="AY7" s="657"/>
      <c r="AZ7" s="657"/>
      <c r="BA7" s="657"/>
      <c r="BB7" s="657"/>
      <c r="BC7" s="657"/>
      <c r="BD7" s="657"/>
      <c r="BE7" s="657"/>
      <c r="BF7" s="657"/>
      <c r="BG7" s="657"/>
      <c r="BH7" s="657"/>
    </row>
    <row r="8" spans="1:60" ht="8.25" customHeight="1" thickBot="1">
      <c r="A8" s="993"/>
      <c r="B8" s="994"/>
      <c r="C8" s="994"/>
      <c r="D8" s="994"/>
      <c r="E8" s="994"/>
      <c r="F8" s="996">
        <f>'Plot (1)'!F8:G8</f>
        <v>2</v>
      </c>
      <c r="G8" s="997"/>
      <c r="H8" s="996">
        <f>'Plot (1)'!H8:I8</f>
        <v>0</v>
      </c>
      <c r="I8" s="997"/>
      <c r="J8" s="1051"/>
      <c r="K8" s="982"/>
      <c r="L8" s="983"/>
      <c r="M8" s="983"/>
      <c r="N8" s="983"/>
      <c r="O8" s="983"/>
      <c r="P8" s="983"/>
      <c r="Q8" s="983"/>
      <c r="R8" s="992"/>
      <c r="S8" s="982"/>
      <c r="T8" s="983"/>
      <c r="U8" s="1025"/>
      <c r="V8" s="1055"/>
      <c r="W8" s="1056"/>
      <c r="X8" s="988"/>
      <c r="Y8" s="988"/>
      <c r="Z8" s="988"/>
      <c r="AA8" s="989"/>
      <c r="AB8" s="1014"/>
      <c r="AC8" s="1015"/>
      <c r="AD8" s="1015"/>
      <c r="AE8" s="1015"/>
      <c r="AF8" s="1016"/>
      <c r="AG8" s="218"/>
      <c r="AI8" s="220"/>
      <c r="AN8" s="219"/>
    </row>
    <row r="9" spans="1:60" ht="11.25" customHeight="1" thickBot="1">
      <c r="A9" s="1029" t="s">
        <v>1</v>
      </c>
      <c r="B9" s="1057"/>
      <c r="C9" s="678" t="s">
        <v>1461</v>
      </c>
      <c r="D9" s="676" t="s">
        <v>2</v>
      </c>
      <c r="E9" s="666" t="s">
        <v>3</v>
      </c>
      <c r="F9" s="666" t="s">
        <v>4</v>
      </c>
      <c r="G9" s="667" t="s">
        <v>5</v>
      </c>
      <c r="H9" s="668" t="s">
        <v>6</v>
      </c>
      <c r="I9" s="669" t="s">
        <v>7</v>
      </c>
      <c r="J9" s="670" t="s">
        <v>8</v>
      </c>
      <c r="K9" s="671" t="s">
        <v>9</v>
      </c>
      <c r="L9" s="671" t="s">
        <v>8</v>
      </c>
      <c r="M9" s="671" t="s">
        <v>9</v>
      </c>
      <c r="N9" s="671" t="s">
        <v>8</v>
      </c>
      <c r="O9" s="671" t="s">
        <v>9</v>
      </c>
      <c r="P9" s="671" t="s">
        <v>8</v>
      </c>
      <c r="Q9" s="671" t="s">
        <v>9</v>
      </c>
      <c r="R9" s="671" t="s">
        <v>8</v>
      </c>
      <c r="S9" s="671" t="s">
        <v>9</v>
      </c>
      <c r="T9" s="671" t="s">
        <v>8</v>
      </c>
      <c r="U9" s="642" t="s">
        <v>9</v>
      </c>
      <c r="V9" s="689" t="s">
        <v>6</v>
      </c>
      <c r="W9" s="690" t="s">
        <v>7</v>
      </c>
      <c r="X9" s="1027" t="s">
        <v>1586</v>
      </c>
      <c r="Y9" s="1027"/>
      <c r="Z9" s="1027"/>
      <c r="AA9" s="1028"/>
      <c r="AB9" s="1033" t="str">
        <f>'Plot (1)'!AB9:AF9</f>
        <v>No species listed</v>
      </c>
      <c r="AC9" s="1034"/>
      <c r="AD9" s="1034"/>
      <c r="AE9" s="1034"/>
      <c r="AF9" s="1035"/>
      <c r="AG9" s="218"/>
      <c r="AH9" s="221"/>
      <c r="AI9" s="222"/>
      <c r="AJ9" s="222"/>
      <c r="AN9" s="219"/>
    </row>
    <row r="10" spans="1:60" ht="9.9499999999999993" customHeight="1" thickBot="1">
      <c r="A10" s="1031"/>
      <c r="B10" s="1032"/>
      <c r="C10" s="677" t="s">
        <v>0</v>
      </c>
      <c r="D10" s="663">
        <f t="shared" ref="D10:U10" si="0">SUM(D11:D40)</f>
        <v>0</v>
      </c>
      <c r="E10" s="664">
        <f t="shared" si="0"/>
        <v>0</v>
      </c>
      <c r="F10" s="664">
        <f t="shared" si="0"/>
        <v>0</v>
      </c>
      <c r="G10" s="665">
        <f t="shared" si="0"/>
        <v>0</v>
      </c>
      <c r="H10" s="663">
        <f t="shared" si="0"/>
        <v>0</v>
      </c>
      <c r="I10" s="665">
        <f t="shared" si="0"/>
        <v>0</v>
      </c>
      <c r="J10" s="663">
        <f t="shared" si="0"/>
        <v>0</v>
      </c>
      <c r="K10" s="664">
        <f t="shared" si="0"/>
        <v>0</v>
      </c>
      <c r="L10" s="664">
        <f t="shared" si="0"/>
        <v>0</v>
      </c>
      <c r="M10" s="664">
        <f t="shared" si="0"/>
        <v>0</v>
      </c>
      <c r="N10" s="664">
        <f t="shared" si="0"/>
        <v>0</v>
      </c>
      <c r="O10" s="664">
        <f t="shared" si="0"/>
        <v>0</v>
      </c>
      <c r="P10" s="664">
        <f t="shared" si="0"/>
        <v>0</v>
      </c>
      <c r="Q10" s="664">
        <f t="shared" si="0"/>
        <v>0</v>
      </c>
      <c r="R10" s="664">
        <f t="shared" ref="R10:S10" si="1">SUM(R11:R40)</f>
        <v>0</v>
      </c>
      <c r="S10" s="664">
        <f t="shared" si="1"/>
        <v>0</v>
      </c>
      <c r="T10" s="664">
        <f t="shared" si="0"/>
        <v>0</v>
      </c>
      <c r="U10" s="665">
        <f t="shared" si="0"/>
        <v>0</v>
      </c>
      <c r="V10" s="663">
        <f>SUM(V11:V40)</f>
        <v>0</v>
      </c>
      <c r="W10" s="665">
        <f>SUM(W11:W40)</f>
        <v>0</v>
      </c>
      <c r="X10" s="917" t="s">
        <v>1591</v>
      </c>
      <c r="Y10" s="917"/>
      <c r="Z10" s="917"/>
      <c r="AA10" s="917"/>
      <c r="AB10" s="918"/>
      <c r="AC10" s="1044" t="s">
        <v>19</v>
      </c>
      <c r="AD10" s="1045"/>
      <c r="AE10" s="1045"/>
      <c r="AF10" s="1046"/>
      <c r="AG10" s="218"/>
      <c r="AN10" s="219"/>
    </row>
    <row r="11" spans="1:60" ht="9.9499999999999993" customHeight="1">
      <c r="A11" s="929"/>
      <c r="B11" s="930"/>
      <c r="C11" s="519">
        <v>1</v>
      </c>
      <c r="D11" s="241"/>
      <c r="E11" s="242"/>
      <c r="F11" s="242"/>
      <c r="G11" s="243"/>
      <c r="H11" s="241"/>
      <c r="I11" s="243"/>
      <c r="J11" s="241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3"/>
      <c r="V11" s="241"/>
      <c r="W11" s="243"/>
      <c r="X11" s="471" t="s">
        <v>552</v>
      </c>
      <c r="Y11" s="3" t="s">
        <v>16</v>
      </c>
      <c r="Z11" s="3" t="s">
        <v>14</v>
      </c>
      <c r="AA11" s="3" t="s">
        <v>15</v>
      </c>
      <c r="AB11" s="179" t="s">
        <v>549</v>
      </c>
      <c r="AC11" s="1047"/>
      <c r="AD11" s="1048"/>
      <c r="AE11" s="1048"/>
      <c r="AF11" s="1049"/>
      <c r="AG11" s="218"/>
      <c r="AN11" s="219"/>
    </row>
    <row r="12" spans="1:60" ht="9.9499999999999993" customHeight="1">
      <c r="A12" s="915"/>
      <c r="B12" s="916"/>
      <c r="C12" s="520">
        <v>2</v>
      </c>
      <c r="D12" s="176"/>
      <c r="E12" s="640"/>
      <c r="F12" s="640"/>
      <c r="G12" s="174"/>
      <c r="H12" s="176"/>
      <c r="I12" s="174"/>
      <c r="J12" s="176"/>
      <c r="K12" s="640"/>
      <c r="L12" s="640"/>
      <c r="M12" s="640"/>
      <c r="N12" s="640"/>
      <c r="O12" s="640"/>
      <c r="P12" s="640"/>
      <c r="Q12" s="640"/>
      <c r="R12" s="640"/>
      <c r="S12" s="640"/>
      <c r="T12" s="640"/>
      <c r="U12" s="174"/>
      <c r="V12" s="176"/>
      <c r="W12" s="174"/>
      <c r="X12" s="238" t="s">
        <v>487</v>
      </c>
      <c r="Y12" s="474"/>
      <c r="Z12" s="479"/>
      <c r="AA12" s="479"/>
      <c r="AB12" s="480"/>
      <c r="AC12" s="979" t="s">
        <v>16</v>
      </c>
      <c r="AD12" s="980"/>
      <c r="AE12" s="1036"/>
      <c r="AF12" s="1037"/>
      <c r="AG12" s="218"/>
      <c r="AH12" s="222"/>
      <c r="AI12" s="223"/>
      <c r="AN12" s="219"/>
    </row>
    <row r="13" spans="1:60" ht="9.9499999999999993" customHeight="1" thickBot="1">
      <c r="A13" s="921"/>
      <c r="B13" s="922"/>
      <c r="C13" s="521">
        <v>3</v>
      </c>
      <c r="D13" s="177"/>
      <c r="E13" s="641"/>
      <c r="F13" s="641"/>
      <c r="G13" s="175"/>
      <c r="H13" s="177"/>
      <c r="I13" s="175"/>
      <c r="J13" s="177"/>
      <c r="K13" s="641"/>
      <c r="L13" s="641"/>
      <c r="M13" s="641"/>
      <c r="N13" s="641"/>
      <c r="O13" s="641"/>
      <c r="P13" s="641"/>
      <c r="Q13" s="641"/>
      <c r="R13" s="641"/>
      <c r="S13" s="641"/>
      <c r="T13" s="641"/>
      <c r="U13" s="175"/>
      <c r="V13" s="177"/>
      <c r="W13" s="175"/>
      <c r="X13" s="238" t="s">
        <v>487</v>
      </c>
      <c r="Y13" s="474"/>
      <c r="Z13" s="479"/>
      <c r="AA13" s="479"/>
      <c r="AB13" s="480"/>
      <c r="AC13" s="979" t="s">
        <v>14</v>
      </c>
      <c r="AD13" s="980"/>
      <c r="AE13" s="1036"/>
      <c r="AF13" s="1037"/>
      <c r="AG13" s="218"/>
      <c r="AN13" s="219"/>
    </row>
    <row r="14" spans="1:60" ht="9.9499999999999993" customHeight="1">
      <c r="A14" s="919"/>
      <c r="B14" s="920"/>
      <c r="C14" s="522">
        <v>1</v>
      </c>
      <c r="D14" s="241"/>
      <c r="E14" s="242"/>
      <c r="F14" s="242"/>
      <c r="G14" s="243"/>
      <c r="H14" s="241"/>
      <c r="I14" s="243"/>
      <c r="J14" s="241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3"/>
      <c r="V14" s="241"/>
      <c r="W14" s="243"/>
      <c r="X14" s="238" t="s">
        <v>487</v>
      </c>
      <c r="Y14" s="474"/>
      <c r="Z14" s="479"/>
      <c r="AA14" s="479"/>
      <c r="AB14" s="480"/>
      <c r="AC14" s="979" t="s">
        <v>17</v>
      </c>
      <c r="AD14" s="980"/>
      <c r="AE14" s="1036"/>
      <c r="AF14" s="1037"/>
      <c r="AG14" s="218"/>
      <c r="AI14" s="224"/>
      <c r="AN14" s="219"/>
    </row>
    <row r="15" spans="1:60" ht="9.9499999999999993" customHeight="1">
      <c r="A15" s="915"/>
      <c r="B15" s="916"/>
      <c r="C15" s="520">
        <v>2</v>
      </c>
      <c r="D15" s="176"/>
      <c r="E15" s="640"/>
      <c r="F15" s="640"/>
      <c r="G15" s="174"/>
      <c r="H15" s="176"/>
      <c r="I15" s="174"/>
      <c r="J15" s="176"/>
      <c r="K15" s="640"/>
      <c r="L15" s="640"/>
      <c r="M15" s="640"/>
      <c r="N15" s="640"/>
      <c r="O15" s="640"/>
      <c r="P15" s="640"/>
      <c r="Q15" s="640"/>
      <c r="R15" s="640"/>
      <c r="S15" s="640"/>
      <c r="T15" s="640"/>
      <c r="U15" s="174"/>
      <c r="V15" s="176"/>
      <c r="W15" s="174"/>
      <c r="X15" s="238" t="s">
        <v>487</v>
      </c>
      <c r="Y15" s="474"/>
      <c r="Z15" s="479"/>
      <c r="AA15" s="479"/>
      <c r="AB15" s="480"/>
      <c r="AC15" s="1038" t="s">
        <v>18</v>
      </c>
      <c r="AD15" s="1039"/>
      <c r="AE15" s="1036"/>
      <c r="AF15" s="1037"/>
      <c r="AG15" s="218"/>
      <c r="AI15" s="225"/>
      <c r="AN15" s="219"/>
    </row>
    <row r="16" spans="1:60" ht="9.9499999999999993" customHeight="1" thickBot="1">
      <c r="A16" s="921"/>
      <c r="B16" s="922"/>
      <c r="C16" s="521">
        <v>3</v>
      </c>
      <c r="D16" s="177"/>
      <c r="E16" s="641"/>
      <c r="F16" s="641"/>
      <c r="G16" s="175"/>
      <c r="H16" s="177"/>
      <c r="I16" s="175"/>
      <c r="J16" s="177"/>
      <c r="K16" s="641"/>
      <c r="L16" s="641"/>
      <c r="M16" s="641"/>
      <c r="N16" s="641"/>
      <c r="O16" s="641"/>
      <c r="P16" s="641"/>
      <c r="Q16" s="641"/>
      <c r="R16" s="641"/>
      <c r="S16" s="641"/>
      <c r="T16" s="641"/>
      <c r="U16" s="175"/>
      <c r="V16" s="177"/>
      <c r="W16" s="175"/>
      <c r="X16" s="238" t="s">
        <v>487</v>
      </c>
      <c r="Y16" s="474"/>
      <c r="Z16" s="479"/>
      <c r="AA16" s="479"/>
      <c r="AB16" s="480"/>
      <c r="AC16" s="1040" t="s">
        <v>406</v>
      </c>
      <c r="AD16" s="1041"/>
      <c r="AE16" s="1042"/>
      <c r="AF16" s="1043"/>
      <c r="AG16" s="218"/>
      <c r="AI16" s="223"/>
      <c r="AN16" s="219"/>
    </row>
    <row r="17" spans="1:40" ht="9.9499999999999993" customHeight="1">
      <c r="A17" s="919"/>
      <c r="B17" s="920"/>
      <c r="C17" s="519">
        <v>1</v>
      </c>
      <c r="D17" s="241"/>
      <c r="E17" s="242"/>
      <c r="F17" s="242"/>
      <c r="G17" s="243"/>
      <c r="H17" s="241"/>
      <c r="I17" s="243"/>
      <c r="J17" s="241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3"/>
      <c r="V17" s="241"/>
      <c r="W17" s="243"/>
      <c r="X17" s="238" t="s">
        <v>487</v>
      </c>
      <c r="Y17" s="474"/>
      <c r="Z17" s="479"/>
      <c r="AA17" s="479"/>
      <c r="AB17" s="480"/>
      <c r="AC17" s="917" t="s">
        <v>20</v>
      </c>
      <c r="AD17" s="917"/>
      <c r="AE17" s="917"/>
      <c r="AF17" s="918"/>
      <c r="AG17" s="218"/>
      <c r="AN17" s="219"/>
    </row>
    <row r="18" spans="1:40" ht="9.9499999999999993" customHeight="1">
      <c r="A18" s="915"/>
      <c r="B18" s="916"/>
      <c r="C18" s="520">
        <v>2</v>
      </c>
      <c r="D18" s="176"/>
      <c r="E18" s="640"/>
      <c r="F18" s="640"/>
      <c r="G18" s="174"/>
      <c r="H18" s="176"/>
      <c r="I18" s="174"/>
      <c r="J18" s="176"/>
      <c r="K18" s="640"/>
      <c r="L18" s="640"/>
      <c r="M18" s="640"/>
      <c r="N18" s="640"/>
      <c r="O18" s="640"/>
      <c r="P18" s="640"/>
      <c r="Q18" s="640"/>
      <c r="R18" s="640"/>
      <c r="S18" s="640"/>
      <c r="T18" s="640"/>
      <c r="U18" s="174"/>
      <c r="V18" s="176"/>
      <c r="W18" s="174"/>
      <c r="X18" s="238" t="s">
        <v>487</v>
      </c>
      <c r="Y18" s="474"/>
      <c r="Z18" s="479"/>
      <c r="AA18" s="479"/>
      <c r="AB18" s="480"/>
      <c r="AC18" s="909"/>
      <c r="AD18" s="909"/>
      <c r="AE18" s="909"/>
      <c r="AF18" s="910"/>
      <c r="AG18" s="218"/>
      <c r="AN18" s="219"/>
    </row>
    <row r="19" spans="1:40" ht="9.9499999999999993" customHeight="1" thickBot="1">
      <c r="A19" s="921"/>
      <c r="B19" s="922"/>
      <c r="C19" s="521">
        <v>3</v>
      </c>
      <c r="D19" s="177"/>
      <c r="E19" s="641"/>
      <c r="F19" s="641"/>
      <c r="G19" s="175"/>
      <c r="H19" s="177"/>
      <c r="I19" s="175"/>
      <c r="J19" s="177"/>
      <c r="K19" s="641"/>
      <c r="L19" s="641"/>
      <c r="M19" s="641"/>
      <c r="N19" s="641"/>
      <c r="O19" s="641"/>
      <c r="P19" s="641"/>
      <c r="Q19" s="641"/>
      <c r="R19" s="641"/>
      <c r="S19" s="641"/>
      <c r="T19" s="641"/>
      <c r="U19" s="175"/>
      <c r="V19" s="177"/>
      <c r="W19" s="175"/>
      <c r="X19" s="238" t="s">
        <v>487</v>
      </c>
      <c r="Y19" s="474"/>
      <c r="Z19" s="479"/>
      <c r="AA19" s="479"/>
      <c r="AB19" s="480"/>
      <c r="AC19" s="911"/>
      <c r="AD19" s="911"/>
      <c r="AE19" s="911"/>
      <c r="AF19" s="912"/>
      <c r="AG19" s="218"/>
      <c r="AN19" s="219"/>
    </row>
    <row r="20" spans="1:40" ht="9.9499999999999993" customHeight="1">
      <c r="A20" s="923"/>
      <c r="B20" s="924"/>
      <c r="C20" s="519">
        <v>1</v>
      </c>
      <c r="D20" s="241"/>
      <c r="E20" s="242"/>
      <c r="F20" s="242"/>
      <c r="G20" s="243"/>
      <c r="H20" s="241"/>
      <c r="I20" s="243"/>
      <c r="J20" s="241"/>
      <c r="K20" s="242"/>
      <c r="L20" s="242"/>
      <c r="M20" s="242"/>
      <c r="N20" s="242"/>
      <c r="O20" s="242"/>
      <c r="P20" s="242"/>
      <c r="Q20" s="242"/>
      <c r="R20" s="242"/>
      <c r="S20" s="242"/>
      <c r="T20" s="242"/>
      <c r="U20" s="243"/>
      <c r="V20" s="241"/>
      <c r="W20" s="243"/>
      <c r="X20" s="238" t="s">
        <v>487</v>
      </c>
      <c r="Y20" s="474"/>
      <c r="Z20" s="479"/>
      <c r="AA20" s="479"/>
      <c r="AB20" s="480"/>
      <c r="AC20" s="911"/>
      <c r="AD20" s="911"/>
      <c r="AE20" s="911"/>
      <c r="AF20" s="912"/>
      <c r="AG20" s="218"/>
      <c r="AN20" s="219"/>
    </row>
    <row r="21" spans="1:40" ht="9.9499999999999993" customHeight="1">
      <c r="A21" s="925"/>
      <c r="B21" s="926"/>
      <c r="C21" s="520">
        <v>2</v>
      </c>
      <c r="D21" s="176"/>
      <c r="E21" s="640"/>
      <c r="F21" s="640"/>
      <c r="G21" s="174"/>
      <c r="H21" s="176"/>
      <c r="I21" s="174"/>
      <c r="J21" s="176"/>
      <c r="K21" s="640"/>
      <c r="L21" s="640"/>
      <c r="M21" s="640"/>
      <c r="N21" s="640"/>
      <c r="O21" s="640"/>
      <c r="P21" s="640"/>
      <c r="Q21" s="640"/>
      <c r="R21" s="640"/>
      <c r="S21" s="640"/>
      <c r="T21" s="640"/>
      <c r="U21" s="174"/>
      <c r="V21" s="176"/>
      <c r="W21" s="174"/>
      <c r="X21" s="238" t="s">
        <v>487</v>
      </c>
      <c r="Y21" s="474"/>
      <c r="Z21" s="479"/>
      <c r="AA21" s="479"/>
      <c r="AB21" s="480"/>
      <c r="AC21" s="911"/>
      <c r="AD21" s="911"/>
      <c r="AE21" s="911"/>
      <c r="AF21" s="912"/>
      <c r="AG21" s="218"/>
      <c r="AN21" s="219"/>
    </row>
    <row r="22" spans="1:40" ht="9.9499999999999993" customHeight="1" thickBot="1">
      <c r="A22" s="927"/>
      <c r="B22" s="928"/>
      <c r="C22" s="521">
        <v>3</v>
      </c>
      <c r="D22" s="177"/>
      <c r="E22" s="641"/>
      <c r="F22" s="641"/>
      <c r="G22" s="175"/>
      <c r="H22" s="177"/>
      <c r="I22" s="175"/>
      <c r="J22" s="177"/>
      <c r="K22" s="641"/>
      <c r="L22" s="641"/>
      <c r="M22" s="641"/>
      <c r="N22" s="641"/>
      <c r="O22" s="641"/>
      <c r="P22" s="641"/>
      <c r="Q22" s="641"/>
      <c r="R22" s="641"/>
      <c r="S22" s="641"/>
      <c r="T22" s="641"/>
      <c r="U22" s="175"/>
      <c r="V22" s="177"/>
      <c r="W22" s="175"/>
      <c r="X22" s="238" t="s">
        <v>487</v>
      </c>
      <c r="Y22" s="474"/>
      <c r="Z22" s="479"/>
      <c r="AA22" s="479"/>
      <c r="AB22" s="480"/>
      <c r="AC22" s="911"/>
      <c r="AD22" s="911"/>
      <c r="AE22" s="911"/>
      <c r="AF22" s="912"/>
      <c r="AG22" s="218"/>
      <c r="AN22" s="219"/>
    </row>
    <row r="23" spans="1:40" ht="9.9499999999999993" customHeight="1" thickBot="1">
      <c r="A23" s="919"/>
      <c r="B23" s="920"/>
      <c r="C23" s="519">
        <v>1</v>
      </c>
      <c r="D23" s="241"/>
      <c r="E23" s="242"/>
      <c r="F23" s="242"/>
      <c r="G23" s="243"/>
      <c r="H23" s="241"/>
      <c r="I23" s="243"/>
      <c r="J23" s="241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3"/>
      <c r="V23" s="241"/>
      <c r="W23" s="243"/>
      <c r="X23" s="238" t="s">
        <v>487</v>
      </c>
      <c r="Y23" s="474"/>
      <c r="Z23" s="479"/>
      <c r="AA23" s="479"/>
      <c r="AB23" s="480"/>
      <c r="AC23" s="911"/>
      <c r="AD23" s="911"/>
      <c r="AE23" s="911"/>
      <c r="AF23" s="912"/>
      <c r="AG23" s="218"/>
      <c r="AN23" s="219"/>
    </row>
    <row r="24" spans="1:40" ht="9.9499999999999993" customHeight="1">
      <c r="A24" s="915"/>
      <c r="B24" s="916"/>
      <c r="C24" s="520">
        <v>2</v>
      </c>
      <c r="D24" s="176"/>
      <c r="E24" s="640"/>
      <c r="F24" s="640"/>
      <c r="G24" s="174"/>
      <c r="H24" s="176"/>
      <c r="I24" s="174"/>
      <c r="J24" s="176"/>
      <c r="K24" s="640"/>
      <c r="L24" s="640"/>
      <c r="M24" s="640"/>
      <c r="N24" s="640"/>
      <c r="O24" s="640"/>
      <c r="P24" s="640"/>
      <c r="Q24" s="640"/>
      <c r="R24" s="640"/>
      <c r="S24" s="640"/>
      <c r="T24" s="640"/>
      <c r="U24" s="174"/>
      <c r="V24" s="176"/>
      <c r="W24" s="174"/>
      <c r="X24" s="238" t="s">
        <v>487</v>
      </c>
      <c r="Y24" s="474"/>
      <c r="Z24" s="479"/>
      <c r="AA24" s="479"/>
      <c r="AB24" s="480"/>
      <c r="AC24" s="911"/>
      <c r="AD24" s="911"/>
      <c r="AE24" s="911"/>
      <c r="AF24" s="912"/>
      <c r="AG24" s="218"/>
      <c r="AH24" s="1087" t="s">
        <v>1562</v>
      </c>
      <c r="AN24" s="219"/>
    </row>
    <row r="25" spans="1:40" ht="9.9499999999999993" customHeight="1" thickBot="1">
      <c r="A25" s="921"/>
      <c r="B25" s="922"/>
      <c r="C25" s="521">
        <v>3</v>
      </c>
      <c r="D25" s="177"/>
      <c r="E25" s="641"/>
      <c r="F25" s="641"/>
      <c r="G25" s="175"/>
      <c r="H25" s="177"/>
      <c r="I25" s="175"/>
      <c r="J25" s="177"/>
      <c r="K25" s="641"/>
      <c r="L25" s="641"/>
      <c r="M25" s="641"/>
      <c r="N25" s="641"/>
      <c r="O25" s="641"/>
      <c r="P25" s="641"/>
      <c r="Q25" s="641"/>
      <c r="R25" s="641"/>
      <c r="S25" s="641"/>
      <c r="T25" s="641"/>
      <c r="U25" s="175"/>
      <c r="V25" s="177"/>
      <c r="W25" s="175"/>
      <c r="X25" s="238" t="s">
        <v>487</v>
      </c>
      <c r="Y25" s="474"/>
      <c r="Z25" s="479"/>
      <c r="AA25" s="479"/>
      <c r="AB25" s="480"/>
      <c r="AC25" s="911"/>
      <c r="AD25" s="911"/>
      <c r="AE25" s="911"/>
      <c r="AF25" s="912"/>
      <c r="AG25" s="218"/>
      <c r="AH25" s="1088"/>
      <c r="AN25" s="219"/>
    </row>
    <row r="26" spans="1:40" ht="9.9499999999999993" customHeight="1">
      <c r="A26" s="929"/>
      <c r="B26" s="930"/>
      <c r="C26" s="519">
        <v>1</v>
      </c>
      <c r="D26" s="241"/>
      <c r="E26" s="242"/>
      <c r="F26" s="242"/>
      <c r="G26" s="243"/>
      <c r="H26" s="241"/>
      <c r="I26" s="243"/>
      <c r="J26" s="241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3"/>
      <c r="V26" s="241"/>
      <c r="W26" s="243"/>
      <c r="X26" s="238" t="s">
        <v>487</v>
      </c>
      <c r="Y26" s="474"/>
      <c r="Z26" s="479"/>
      <c r="AA26" s="479"/>
      <c r="AB26" s="480"/>
      <c r="AC26" s="911"/>
      <c r="AD26" s="911"/>
      <c r="AE26" s="911"/>
      <c r="AF26" s="912"/>
      <c r="AG26" s="218"/>
      <c r="AH26" s="1088"/>
      <c r="AN26" s="219"/>
    </row>
    <row r="27" spans="1:40" ht="9.9499999999999993" customHeight="1">
      <c r="A27" s="915"/>
      <c r="B27" s="916"/>
      <c r="C27" s="520">
        <v>2</v>
      </c>
      <c r="D27" s="176"/>
      <c r="E27" s="640"/>
      <c r="F27" s="640"/>
      <c r="G27" s="174"/>
      <c r="H27" s="176"/>
      <c r="I27" s="174"/>
      <c r="J27" s="176"/>
      <c r="K27" s="640"/>
      <c r="L27" s="640"/>
      <c r="M27" s="640"/>
      <c r="N27" s="640"/>
      <c r="O27" s="640"/>
      <c r="P27" s="640"/>
      <c r="Q27" s="640"/>
      <c r="R27" s="640"/>
      <c r="S27" s="640"/>
      <c r="T27" s="640"/>
      <c r="U27" s="174"/>
      <c r="V27" s="176"/>
      <c r="W27" s="174"/>
      <c r="X27" s="238" t="s">
        <v>487</v>
      </c>
      <c r="Y27" s="474"/>
      <c r="Z27" s="479"/>
      <c r="AA27" s="479"/>
      <c r="AB27" s="480"/>
      <c r="AC27" s="911"/>
      <c r="AD27" s="911"/>
      <c r="AE27" s="911"/>
      <c r="AF27" s="912"/>
      <c r="AG27" s="218"/>
      <c r="AH27" s="1088"/>
      <c r="AN27" s="219"/>
    </row>
    <row r="28" spans="1:40" ht="9.9499999999999993" customHeight="1" thickBot="1">
      <c r="A28" s="921"/>
      <c r="B28" s="922"/>
      <c r="C28" s="521">
        <v>3</v>
      </c>
      <c r="D28" s="177"/>
      <c r="E28" s="641"/>
      <c r="F28" s="641"/>
      <c r="G28" s="175"/>
      <c r="H28" s="177"/>
      <c r="I28" s="175"/>
      <c r="J28" s="177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175"/>
      <c r="V28" s="177"/>
      <c r="W28" s="175"/>
      <c r="X28" s="238" t="s">
        <v>487</v>
      </c>
      <c r="Y28" s="474"/>
      <c r="Z28" s="479"/>
      <c r="AA28" s="479"/>
      <c r="AB28" s="480"/>
      <c r="AC28" s="911"/>
      <c r="AD28" s="911"/>
      <c r="AE28" s="911"/>
      <c r="AF28" s="912"/>
      <c r="AG28" s="218"/>
      <c r="AH28" s="1088"/>
      <c r="AN28" s="219"/>
    </row>
    <row r="29" spans="1:40" ht="9.9499999999999993" customHeight="1" thickBot="1">
      <c r="A29" s="919"/>
      <c r="B29" s="920"/>
      <c r="C29" s="519">
        <v>1</v>
      </c>
      <c r="D29" s="241"/>
      <c r="E29" s="242"/>
      <c r="F29" s="242"/>
      <c r="G29" s="243"/>
      <c r="H29" s="241"/>
      <c r="I29" s="243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3"/>
      <c r="V29" s="241"/>
      <c r="W29" s="243"/>
      <c r="X29" s="238" t="s">
        <v>487</v>
      </c>
      <c r="Y29" s="474"/>
      <c r="Z29" s="479"/>
      <c r="AA29" s="479"/>
      <c r="AB29" s="480"/>
      <c r="AC29" s="911"/>
      <c r="AD29" s="911"/>
      <c r="AE29" s="911"/>
      <c r="AF29" s="912"/>
      <c r="AG29" s="218"/>
      <c r="AH29" s="1089"/>
      <c r="AN29" s="219"/>
    </row>
    <row r="30" spans="1:40" ht="9.9499999999999993" customHeight="1">
      <c r="A30" s="915"/>
      <c r="B30" s="916"/>
      <c r="C30" s="520">
        <v>2</v>
      </c>
      <c r="D30" s="176"/>
      <c r="E30" s="640"/>
      <c r="F30" s="640"/>
      <c r="G30" s="174"/>
      <c r="H30" s="176"/>
      <c r="I30" s="174"/>
      <c r="J30" s="176"/>
      <c r="K30" s="640"/>
      <c r="L30" s="640"/>
      <c r="M30" s="640"/>
      <c r="N30" s="640"/>
      <c r="O30" s="640"/>
      <c r="P30" s="640"/>
      <c r="Q30" s="640"/>
      <c r="R30" s="640"/>
      <c r="S30" s="640"/>
      <c r="T30" s="640"/>
      <c r="U30" s="174"/>
      <c r="V30" s="176"/>
      <c r="W30" s="174"/>
      <c r="X30" s="238" t="s">
        <v>487</v>
      </c>
      <c r="Y30" s="474"/>
      <c r="Z30" s="479"/>
      <c r="AA30" s="479"/>
      <c r="AB30" s="480"/>
      <c r="AC30" s="911"/>
      <c r="AD30" s="911"/>
      <c r="AE30" s="911"/>
      <c r="AF30" s="912"/>
      <c r="AG30" s="218"/>
      <c r="AN30" s="219"/>
    </row>
    <row r="31" spans="1:40" ht="9.9499999999999993" customHeight="1" thickBot="1">
      <c r="A31" s="921"/>
      <c r="B31" s="922"/>
      <c r="C31" s="521">
        <v>3</v>
      </c>
      <c r="D31" s="177"/>
      <c r="E31" s="641"/>
      <c r="F31" s="641"/>
      <c r="G31" s="175"/>
      <c r="H31" s="177"/>
      <c r="I31" s="175"/>
      <c r="J31" s="177"/>
      <c r="K31" s="641"/>
      <c r="L31" s="641"/>
      <c r="M31" s="641"/>
      <c r="N31" s="641"/>
      <c r="O31" s="641"/>
      <c r="P31" s="641"/>
      <c r="Q31" s="641"/>
      <c r="R31" s="641"/>
      <c r="S31" s="641"/>
      <c r="T31" s="641"/>
      <c r="U31" s="175"/>
      <c r="V31" s="177"/>
      <c r="W31" s="175"/>
      <c r="X31" s="238" t="s">
        <v>487</v>
      </c>
      <c r="Y31" s="474"/>
      <c r="Z31" s="479"/>
      <c r="AA31" s="479"/>
      <c r="AB31" s="480"/>
      <c r="AC31" s="911"/>
      <c r="AD31" s="911"/>
      <c r="AE31" s="911"/>
      <c r="AF31" s="912"/>
      <c r="AG31" s="218"/>
      <c r="AN31" s="219"/>
    </row>
    <row r="32" spans="1:40" ht="9.9499999999999993" customHeight="1">
      <c r="A32" s="915"/>
      <c r="B32" s="916"/>
      <c r="C32" s="519">
        <v>1</v>
      </c>
      <c r="D32" s="241"/>
      <c r="E32" s="242"/>
      <c r="F32" s="242"/>
      <c r="G32" s="243"/>
      <c r="H32" s="241"/>
      <c r="I32" s="243"/>
      <c r="J32" s="241"/>
      <c r="K32" s="242"/>
      <c r="L32" s="242"/>
      <c r="M32" s="242"/>
      <c r="N32" s="242"/>
      <c r="O32" s="242"/>
      <c r="P32" s="242"/>
      <c r="Q32" s="242"/>
      <c r="R32" s="242"/>
      <c r="S32" s="242"/>
      <c r="T32" s="242"/>
      <c r="U32" s="243"/>
      <c r="V32" s="241"/>
      <c r="W32" s="243"/>
      <c r="X32" s="238" t="s">
        <v>487</v>
      </c>
      <c r="Y32" s="474"/>
      <c r="Z32" s="479"/>
      <c r="AA32" s="479"/>
      <c r="AB32" s="480"/>
      <c r="AC32" s="911"/>
      <c r="AD32" s="911"/>
      <c r="AE32" s="911"/>
      <c r="AF32" s="912"/>
      <c r="AG32" s="218"/>
      <c r="AN32" s="219"/>
    </row>
    <row r="33" spans="1:60" ht="9.9499999999999993" customHeight="1">
      <c r="A33" s="915"/>
      <c r="B33" s="916"/>
      <c r="C33" s="520">
        <v>2</v>
      </c>
      <c r="D33" s="176"/>
      <c r="E33" s="640"/>
      <c r="F33" s="640"/>
      <c r="G33" s="174"/>
      <c r="H33" s="176"/>
      <c r="I33" s="174"/>
      <c r="J33" s="176"/>
      <c r="K33" s="640"/>
      <c r="L33" s="640"/>
      <c r="M33" s="640"/>
      <c r="N33" s="640"/>
      <c r="O33" s="640"/>
      <c r="P33" s="640"/>
      <c r="Q33" s="640"/>
      <c r="R33" s="640"/>
      <c r="S33" s="640"/>
      <c r="T33" s="640"/>
      <c r="U33" s="174"/>
      <c r="V33" s="176"/>
      <c r="W33" s="174"/>
      <c r="X33" s="238" t="s">
        <v>487</v>
      </c>
      <c r="Y33" s="474"/>
      <c r="Z33" s="479"/>
      <c r="AA33" s="479"/>
      <c r="AB33" s="480"/>
      <c r="AC33" s="911"/>
      <c r="AD33" s="911"/>
      <c r="AE33" s="911"/>
      <c r="AF33" s="912"/>
      <c r="AG33" s="218"/>
      <c r="AN33" s="219"/>
    </row>
    <row r="34" spans="1:60" ht="9.9499999999999993" customHeight="1" thickBot="1">
      <c r="A34" s="915"/>
      <c r="B34" s="916"/>
      <c r="C34" s="521">
        <v>3</v>
      </c>
      <c r="D34" s="177"/>
      <c r="E34" s="641"/>
      <c r="F34" s="641"/>
      <c r="G34" s="175"/>
      <c r="H34" s="177"/>
      <c r="I34" s="175"/>
      <c r="J34" s="177"/>
      <c r="K34" s="641"/>
      <c r="L34" s="641"/>
      <c r="M34" s="641"/>
      <c r="N34" s="641"/>
      <c r="O34" s="641"/>
      <c r="P34" s="641"/>
      <c r="Q34" s="641"/>
      <c r="R34" s="641"/>
      <c r="S34" s="641"/>
      <c r="T34" s="641"/>
      <c r="U34" s="175"/>
      <c r="V34" s="177"/>
      <c r="W34" s="175"/>
      <c r="X34" s="238" t="s">
        <v>487</v>
      </c>
      <c r="Y34" s="474"/>
      <c r="Z34" s="479"/>
      <c r="AA34" s="479"/>
      <c r="AB34" s="480"/>
      <c r="AC34" s="911"/>
      <c r="AD34" s="911"/>
      <c r="AE34" s="911"/>
      <c r="AF34" s="912"/>
      <c r="AG34" s="218"/>
      <c r="AN34" s="219"/>
    </row>
    <row r="35" spans="1:60" ht="9.9499999999999993" customHeight="1">
      <c r="A35" s="919"/>
      <c r="B35" s="920"/>
      <c r="C35" s="519">
        <v>1</v>
      </c>
      <c r="D35" s="241"/>
      <c r="E35" s="242"/>
      <c r="F35" s="242"/>
      <c r="G35" s="243"/>
      <c r="H35" s="241"/>
      <c r="I35" s="243"/>
      <c r="J35" s="241"/>
      <c r="K35" s="242"/>
      <c r="L35" s="242"/>
      <c r="M35" s="242"/>
      <c r="N35" s="242"/>
      <c r="O35" s="242"/>
      <c r="P35" s="242"/>
      <c r="Q35" s="242"/>
      <c r="R35" s="242"/>
      <c r="S35" s="242"/>
      <c r="T35" s="242"/>
      <c r="U35" s="243"/>
      <c r="V35" s="241"/>
      <c r="W35" s="243"/>
      <c r="X35" s="238" t="s">
        <v>487</v>
      </c>
      <c r="Y35" s="474"/>
      <c r="Z35" s="479"/>
      <c r="AA35" s="479"/>
      <c r="AB35" s="480"/>
      <c r="AC35" s="911"/>
      <c r="AD35" s="911"/>
      <c r="AE35" s="911"/>
      <c r="AF35" s="912"/>
      <c r="AG35" s="218"/>
      <c r="AN35" s="219"/>
    </row>
    <row r="36" spans="1:60" ht="9.9499999999999993" customHeight="1">
      <c r="A36" s="915"/>
      <c r="B36" s="916"/>
      <c r="C36" s="520">
        <v>2</v>
      </c>
      <c r="D36" s="176"/>
      <c r="E36" s="640"/>
      <c r="F36" s="640"/>
      <c r="G36" s="174"/>
      <c r="H36" s="176"/>
      <c r="I36" s="174"/>
      <c r="J36" s="176"/>
      <c r="K36" s="640"/>
      <c r="L36" s="640"/>
      <c r="M36" s="640"/>
      <c r="N36" s="640"/>
      <c r="O36" s="640"/>
      <c r="P36" s="640"/>
      <c r="Q36" s="640"/>
      <c r="R36" s="640"/>
      <c r="S36" s="640"/>
      <c r="T36" s="640"/>
      <c r="U36" s="174"/>
      <c r="V36" s="176"/>
      <c r="W36" s="174"/>
      <c r="X36" s="238" t="s">
        <v>487</v>
      </c>
      <c r="Y36" s="474"/>
      <c r="Z36" s="479"/>
      <c r="AA36" s="479"/>
      <c r="AB36" s="480"/>
      <c r="AC36" s="911"/>
      <c r="AD36" s="911"/>
      <c r="AE36" s="911"/>
      <c r="AF36" s="912"/>
      <c r="AG36" s="218"/>
      <c r="AN36" s="219"/>
    </row>
    <row r="37" spans="1:60" ht="9.9499999999999993" customHeight="1" thickBot="1">
      <c r="A37" s="921"/>
      <c r="B37" s="922"/>
      <c r="C37" s="521">
        <v>3</v>
      </c>
      <c r="D37" s="177"/>
      <c r="E37" s="641"/>
      <c r="F37" s="641"/>
      <c r="G37" s="175"/>
      <c r="H37" s="177"/>
      <c r="I37" s="175"/>
      <c r="J37" s="177"/>
      <c r="K37" s="641"/>
      <c r="L37" s="641"/>
      <c r="M37" s="641"/>
      <c r="N37" s="641"/>
      <c r="O37" s="641"/>
      <c r="P37" s="641"/>
      <c r="Q37" s="641"/>
      <c r="R37" s="641"/>
      <c r="S37" s="641"/>
      <c r="T37" s="641"/>
      <c r="U37" s="175"/>
      <c r="V37" s="177"/>
      <c r="W37" s="175"/>
      <c r="X37" s="238" t="s">
        <v>487</v>
      </c>
      <c r="Y37" s="474"/>
      <c r="Z37" s="479"/>
      <c r="AA37" s="479"/>
      <c r="AB37" s="480"/>
      <c r="AC37" s="911"/>
      <c r="AD37" s="911"/>
      <c r="AE37" s="911"/>
      <c r="AF37" s="912"/>
      <c r="AG37" s="218"/>
      <c r="AN37" s="219"/>
    </row>
    <row r="38" spans="1:60" ht="9.9499999999999993" customHeight="1">
      <c r="A38" s="919"/>
      <c r="B38" s="920"/>
      <c r="C38" s="519">
        <v>1</v>
      </c>
      <c r="D38" s="241"/>
      <c r="E38" s="242"/>
      <c r="F38" s="242"/>
      <c r="G38" s="243"/>
      <c r="H38" s="241"/>
      <c r="I38" s="243"/>
      <c r="J38" s="241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3"/>
      <c r="V38" s="241"/>
      <c r="W38" s="243"/>
      <c r="X38" s="238" t="s">
        <v>487</v>
      </c>
      <c r="Y38" s="474"/>
      <c r="Z38" s="479"/>
      <c r="AA38" s="479"/>
      <c r="AB38" s="480"/>
      <c r="AC38" s="911"/>
      <c r="AD38" s="911"/>
      <c r="AE38" s="911"/>
      <c r="AF38" s="912"/>
      <c r="AG38" s="218"/>
      <c r="AN38" s="219"/>
    </row>
    <row r="39" spans="1:60" ht="9.9499999999999993" customHeight="1">
      <c r="A39" s="915"/>
      <c r="B39" s="916"/>
      <c r="C39" s="520">
        <v>2</v>
      </c>
      <c r="D39" s="176"/>
      <c r="E39" s="640"/>
      <c r="F39" s="640"/>
      <c r="G39" s="174"/>
      <c r="H39" s="176"/>
      <c r="I39" s="174"/>
      <c r="J39" s="176"/>
      <c r="K39" s="640"/>
      <c r="L39" s="640"/>
      <c r="M39" s="640"/>
      <c r="N39" s="640"/>
      <c r="O39" s="640"/>
      <c r="P39" s="640"/>
      <c r="Q39" s="640"/>
      <c r="R39" s="640"/>
      <c r="S39" s="640"/>
      <c r="T39" s="640"/>
      <c r="U39" s="174"/>
      <c r="V39" s="176"/>
      <c r="W39" s="174"/>
      <c r="X39" s="238" t="s">
        <v>487</v>
      </c>
      <c r="Y39" s="474"/>
      <c r="Z39" s="479"/>
      <c r="AA39" s="479"/>
      <c r="AB39" s="480"/>
      <c r="AC39" s="911"/>
      <c r="AD39" s="911"/>
      <c r="AE39" s="911"/>
      <c r="AF39" s="912"/>
      <c r="AG39" s="218"/>
      <c r="AN39" s="219"/>
    </row>
    <row r="40" spans="1:60" ht="9.9499999999999993" customHeight="1" thickBot="1">
      <c r="A40" s="921"/>
      <c r="B40" s="922"/>
      <c r="C40" s="521">
        <v>3</v>
      </c>
      <c r="D40" s="177"/>
      <c r="E40" s="641"/>
      <c r="F40" s="641"/>
      <c r="G40" s="175"/>
      <c r="H40" s="177"/>
      <c r="I40" s="175"/>
      <c r="J40" s="177"/>
      <c r="K40" s="641"/>
      <c r="L40" s="641"/>
      <c r="M40" s="641"/>
      <c r="N40" s="641"/>
      <c r="O40" s="641"/>
      <c r="P40" s="641"/>
      <c r="Q40" s="641"/>
      <c r="R40" s="641"/>
      <c r="S40" s="641"/>
      <c r="T40" s="641"/>
      <c r="U40" s="175"/>
      <c r="V40" s="177"/>
      <c r="W40" s="175"/>
      <c r="X40" s="238" t="s">
        <v>487</v>
      </c>
      <c r="Y40" s="483"/>
      <c r="Z40" s="481"/>
      <c r="AA40" s="481"/>
      <c r="AB40" s="480"/>
      <c r="AC40" s="913"/>
      <c r="AD40" s="913"/>
      <c r="AE40" s="913"/>
      <c r="AF40" s="914"/>
      <c r="AG40" s="218"/>
      <c r="AN40" s="219"/>
    </row>
    <row r="41" spans="1:60" s="658" customFormat="1" ht="6" customHeight="1">
      <c r="A41" s="943" t="s">
        <v>400</v>
      </c>
      <c r="B41" s="944"/>
      <c r="C41" s="944"/>
      <c r="D41" s="944"/>
      <c r="E41" s="944"/>
      <c r="F41" s="944"/>
      <c r="G41" s="944"/>
      <c r="H41" s="944"/>
      <c r="I41" s="944"/>
      <c r="J41" s="944"/>
      <c r="K41" s="944"/>
      <c r="L41" s="944"/>
      <c r="M41" s="944"/>
      <c r="N41" s="944"/>
      <c r="O41" s="944"/>
      <c r="P41" s="944"/>
      <c r="Q41" s="944"/>
      <c r="R41" s="944"/>
      <c r="S41" s="944"/>
      <c r="T41" s="944"/>
      <c r="U41" s="945"/>
      <c r="V41" s="956" t="s">
        <v>35</v>
      </c>
      <c r="W41" s="938"/>
      <c r="X41" s="957"/>
      <c r="Y41" s="957"/>
      <c r="Z41" s="957"/>
      <c r="AA41" s="957"/>
      <c r="AB41" s="939" t="s">
        <v>401</v>
      </c>
      <c r="AC41" s="939"/>
      <c r="AD41" s="939"/>
      <c r="AE41" s="940"/>
      <c r="AF41" s="941" t="s">
        <v>41</v>
      </c>
      <c r="AG41" s="656"/>
      <c r="AH41" s="657"/>
      <c r="AI41" s="657"/>
      <c r="AJ41" s="657"/>
      <c r="AK41" s="657"/>
      <c r="AL41" s="657"/>
      <c r="AM41" s="657"/>
      <c r="AN41" s="657"/>
      <c r="AO41" s="657"/>
      <c r="AP41" s="657"/>
      <c r="AQ41" s="657"/>
      <c r="AR41" s="657"/>
      <c r="AS41" s="657"/>
      <c r="AT41" s="657"/>
      <c r="AU41" s="657"/>
      <c r="AV41" s="657"/>
      <c r="AW41" s="657"/>
      <c r="AX41" s="657"/>
      <c r="AY41" s="657"/>
      <c r="AZ41" s="657"/>
      <c r="BA41" s="657"/>
      <c r="BB41" s="657"/>
      <c r="BC41" s="657"/>
      <c r="BD41" s="657"/>
      <c r="BE41" s="657"/>
      <c r="BF41" s="657"/>
      <c r="BG41" s="657"/>
      <c r="BH41" s="657"/>
    </row>
    <row r="42" spans="1:60" ht="9.9499999999999993" customHeight="1">
      <c r="A42" s="946"/>
      <c r="B42" s="947"/>
      <c r="C42" s="947"/>
      <c r="D42" s="947"/>
      <c r="E42" s="947"/>
      <c r="F42" s="947"/>
      <c r="G42" s="947"/>
      <c r="H42" s="947"/>
      <c r="I42" s="947"/>
      <c r="J42" s="947"/>
      <c r="K42" s="947"/>
      <c r="L42" s="947"/>
      <c r="M42" s="947"/>
      <c r="N42" s="947"/>
      <c r="O42" s="947"/>
      <c r="P42" s="947"/>
      <c r="Q42" s="947"/>
      <c r="R42" s="947"/>
      <c r="S42" s="947"/>
      <c r="T42" s="947"/>
      <c r="U42" s="948"/>
      <c r="V42" s="178" t="s">
        <v>39</v>
      </c>
      <c r="W42" s="953"/>
      <c r="X42" s="954"/>
      <c r="Y42" s="4" t="s">
        <v>40</v>
      </c>
      <c r="Z42" s="955"/>
      <c r="AA42" s="955"/>
      <c r="AB42" s="472"/>
      <c r="AC42" s="472"/>
      <c r="AD42" s="472"/>
      <c r="AE42" s="484"/>
      <c r="AF42" s="942"/>
      <c r="AG42" s="218"/>
      <c r="AN42" s="219"/>
    </row>
    <row r="43" spans="1:60" ht="9.9499999999999993" customHeight="1">
      <c r="A43" s="949"/>
      <c r="B43" s="947"/>
      <c r="C43" s="947"/>
      <c r="D43" s="947"/>
      <c r="E43" s="947"/>
      <c r="F43" s="947"/>
      <c r="G43" s="947"/>
      <c r="H43" s="947"/>
      <c r="I43" s="947"/>
      <c r="J43" s="947"/>
      <c r="K43" s="947"/>
      <c r="L43" s="947"/>
      <c r="M43" s="947"/>
      <c r="N43" s="947"/>
      <c r="O43" s="947"/>
      <c r="P43" s="947"/>
      <c r="Q43" s="947"/>
      <c r="R43" s="947"/>
      <c r="S43" s="947"/>
      <c r="T43" s="947"/>
      <c r="U43" s="948"/>
      <c r="V43" s="475" t="s">
        <v>36</v>
      </c>
      <c r="W43" s="476" t="s">
        <v>37</v>
      </c>
      <c r="X43" s="476" t="s">
        <v>38</v>
      </c>
      <c r="Y43" s="476" t="s">
        <v>36</v>
      </c>
      <c r="Z43" s="476" t="s">
        <v>37</v>
      </c>
      <c r="AA43" s="476" t="s">
        <v>38</v>
      </c>
      <c r="AB43" s="476" t="s">
        <v>36</v>
      </c>
      <c r="AC43" s="476" t="s">
        <v>36</v>
      </c>
      <c r="AD43" s="476" t="s">
        <v>36</v>
      </c>
      <c r="AE43" s="477" t="s">
        <v>36</v>
      </c>
      <c r="AF43" s="478" t="s">
        <v>36</v>
      </c>
      <c r="AG43" s="218"/>
      <c r="AN43" s="219"/>
    </row>
    <row r="44" spans="1:60" ht="9.9499999999999993" customHeight="1" thickBot="1">
      <c r="A44" s="950"/>
      <c r="B44" s="951"/>
      <c r="C44" s="951"/>
      <c r="D44" s="951"/>
      <c r="E44" s="951"/>
      <c r="F44" s="951"/>
      <c r="G44" s="951"/>
      <c r="H44" s="951"/>
      <c r="I44" s="951"/>
      <c r="J44" s="951"/>
      <c r="K44" s="951"/>
      <c r="L44" s="951"/>
      <c r="M44" s="951"/>
      <c r="N44" s="951"/>
      <c r="O44" s="951"/>
      <c r="P44" s="951"/>
      <c r="Q44" s="951"/>
      <c r="R44" s="951"/>
      <c r="S44" s="951"/>
      <c r="T44" s="951"/>
      <c r="U44" s="952"/>
      <c r="V44" s="643"/>
      <c r="W44" s="180"/>
      <c r="X44" s="180"/>
      <c r="Y44" s="180"/>
      <c r="Z44" s="180"/>
      <c r="AA44" s="180"/>
      <c r="AB44" s="180"/>
      <c r="AC44" s="180"/>
      <c r="AD44" s="180"/>
      <c r="AE44" s="181"/>
      <c r="AF44" s="182"/>
      <c r="AG44" s="218"/>
      <c r="AN44" s="219"/>
    </row>
    <row r="45" spans="1:60" ht="9.9499999999999993" customHeight="1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N45" s="219"/>
    </row>
    <row r="46" spans="1:60" ht="9.9499999999999993" customHeight="1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N46" s="219"/>
    </row>
    <row r="47" spans="1:60" ht="9.9499999999999993" customHeight="1">
      <c r="A47" s="218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N47" s="219"/>
    </row>
    <row r="48" spans="1:60" ht="9.9499999999999993" customHeight="1">
      <c r="A48" s="217"/>
      <c r="B48" s="217"/>
      <c r="C48" s="217"/>
      <c r="D48" s="217"/>
      <c r="E48" s="217"/>
      <c r="F48" s="217"/>
      <c r="G48" s="217"/>
      <c r="H48" s="217"/>
      <c r="I48" s="217"/>
      <c r="J48" s="217"/>
      <c r="K48" s="217"/>
      <c r="L48" s="217"/>
      <c r="M48" s="217"/>
      <c r="N48" s="217"/>
      <c r="O48" s="217"/>
      <c r="P48" s="217"/>
      <c r="Q48" s="217"/>
      <c r="R48" s="217"/>
      <c r="S48" s="217"/>
      <c r="T48" s="217"/>
      <c r="U48" s="217"/>
      <c r="V48" s="217"/>
      <c r="W48" s="217"/>
      <c r="X48" s="217"/>
      <c r="Y48" s="217"/>
      <c r="Z48" s="217"/>
      <c r="AA48" s="217"/>
      <c r="AB48" s="217"/>
      <c r="AC48" s="217"/>
      <c r="AD48" s="217"/>
      <c r="AE48" s="217"/>
      <c r="AF48" s="217"/>
      <c r="AN48" s="219"/>
    </row>
    <row r="49" spans="40:40" s="217" customFormat="1" ht="9.9499999999999993" customHeight="1">
      <c r="AN49" s="219"/>
    </row>
    <row r="50" spans="40:40" s="217" customFormat="1" ht="9.9499999999999993" customHeight="1">
      <c r="AN50" s="219"/>
    </row>
    <row r="51" spans="40:40" s="217" customFormat="1" ht="9.9499999999999993" customHeight="1">
      <c r="AN51" s="219"/>
    </row>
    <row r="52" spans="40:40" s="217" customFormat="1" ht="9.9499999999999993" customHeight="1">
      <c r="AN52" s="219"/>
    </row>
    <row r="53" spans="40:40" s="217" customFormat="1" ht="9.9499999999999993" customHeight="1"/>
    <row r="54" spans="40:40" s="217" customFormat="1" ht="9.9499999999999993" customHeight="1"/>
    <row r="55" spans="40:40" s="217" customFormat="1" ht="9.9499999999999993" customHeight="1"/>
    <row r="56" spans="40:40" s="217" customFormat="1" ht="9.9499999999999993" customHeight="1"/>
    <row r="57" spans="40:40" s="217" customFormat="1" ht="9.9499999999999993" customHeight="1"/>
    <row r="58" spans="40:40" s="217" customFormat="1" ht="9.9499999999999993" customHeight="1"/>
    <row r="59" spans="40:40" s="217" customFormat="1" ht="9.9499999999999993" customHeight="1"/>
    <row r="60" spans="40:40" s="217" customFormat="1" ht="9.9499999999999993" customHeight="1"/>
    <row r="61" spans="40:40" s="217" customFormat="1" ht="9.9499999999999993" customHeight="1"/>
    <row r="62" spans="40:40" s="217" customFormat="1" ht="9.9499999999999993" customHeight="1"/>
    <row r="63" spans="40:40" s="217" customFormat="1" ht="9.9499999999999993" customHeight="1"/>
    <row r="64" spans="40:40" s="217" customFormat="1" ht="9.9499999999999993" customHeight="1"/>
    <row r="65" s="217" customFormat="1" ht="9.9499999999999993" customHeight="1"/>
    <row r="66" s="217" customFormat="1" ht="9.9499999999999993" customHeight="1"/>
    <row r="67" s="217" customFormat="1" ht="9.9499999999999993" customHeight="1"/>
    <row r="68" s="217" customFormat="1" ht="9.9499999999999993" customHeight="1"/>
    <row r="69" s="217" customFormat="1" ht="9.9499999999999993" customHeight="1"/>
    <row r="70" s="217" customFormat="1" ht="9.9499999999999993" customHeight="1"/>
    <row r="71" s="217" customFormat="1" ht="9.9499999999999993" customHeight="1"/>
    <row r="72" s="217" customFormat="1" ht="9.9499999999999993" customHeight="1"/>
    <row r="73" s="217" customFormat="1" ht="9.9499999999999993" customHeight="1"/>
    <row r="74" s="217" customFormat="1" ht="9.9499999999999993" customHeight="1"/>
    <row r="75" s="217" customFormat="1" ht="9.9499999999999993" customHeight="1"/>
    <row r="76" s="217" customFormat="1" ht="9.9499999999999993" customHeight="1"/>
    <row r="77" s="217" customFormat="1" ht="9.9499999999999993" customHeight="1"/>
    <row r="78" s="217" customFormat="1" ht="9.9499999999999993" customHeight="1"/>
    <row r="79" s="217" customFormat="1" ht="9.9499999999999993" customHeight="1"/>
    <row r="80" s="217" customFormat="1" ht="9.9499999999999993" customHeight="1"/>
    <row r="81" s="217" customFormat="1" ht="9.9499999999999993" customHeight="1"/>
    <row r="82" s="217" customFormat="1" ht="9.9499999999999993" customHeight="1"/>
    <row r="83" s="217" customFormat="1" ht="9.9499999999999993" customHeight="1"/>
    <row r="84" s="217" customFormat="1" ht="9.9499999999999993" customHeight="1"/>
    <row r="85" s="217" customFormat="1" ht="9.9499999999999993" customHeight="1"/>
    <row r="86" s="217" customFormat="1" ht="9.9499999999999993" customHeight="1"/>
    <row r="87" s="217" customFormat="1" ht="9.9499999999999993" customHeight="1"/>
    <row r="88" s="217" customFormat="1" ht="9.9499999999999993" customHeight="1"/>
    <row r="89" s="217" customFormat="1" ht="9.9499999999999993" customHeight="1"/>
    <row r="90" s="217" customFormat="1" ht="9.9499999999999993" customHeight="1"/>
    <row r="91" s="217" customFormat="1" ht="9.9499999999999993" customHeight="1"/>
    <row r="92" s="217" customFormat="1" ht="9.9499999999999993" customHeight="1"/>
    <row r="93" s="217" customFormat="1" ht="9.9499999999999993" customHeight="1"/>
    <row r="94" s="217" customFormat="1" ht="9.9499999999999993" customHeight="1"/>
    <row r="95" s="217" customFormat="1" ht="9.9499999999999993" customHeight="1"/>
    <row r="96" s="217" customFormat="1" ht="9.9499999999999993" customHeight="1"/>
    <row r="97" s="217" customFormat="1" ht="9.9499999999999993" customHeight="1"/>
    <row r="98" s="217" customFormat="1" ht="9.9499999999999993" customHeight="1"/>
    <row r="99" s="217" customFormat="1" ht="9.9499999999999993" customHeight="1"/>
    <row r="100" s="217" customFormat="1" ht="9.9499999999999993" customHeight="1"/>
    <row r="101" s="217" customFormat="1" ht="9.9499999999999993" customHeight="1"/>
    <row r="102" s="217" customFormat="1" ht="9.9499999999999993" customHeight="1"/>
    <row r="103" s="217" customFormat="1" ht="9.9499999999999993" customHeight="1"/>
    <row r="104" s="217" customFormat="1" ht="9.9499999999999993" customHeight="1"/>
    <row r="105" s="217" customFormat="1" ht="9.9499999999999993" customHeight="1"/>
    <row r="106" s="217" customFormat="1" ht="9.9499999999999993" customHeight="1"/>
    <row r="107" s="217" customFormat="1" ht="9.9499999999999993" customHeight="1"/>
    <row r="108" s="217" customFormat="1" ht="9.9499999999999993" customHeight="1"/>
    <row r="109" s="217" customFormat="1" ht="9.9499999999999993" customHeight="1"/>
    <row r="110" s="217" customFormat="1" ht="9.9499999999999993" customHeight="1"/>
    <row r="111" s="217" customFormat="1" ht="9.9499999999999993" customHeight="1"/>
    <row r="112" s="217" customFormat="1" ht="9.9499999999999993" customHeight="1"/>
    <row r="113" s="217" customFormat="1" ht="9.9499999999999993" customHeight="1"/>
    <row r="114" s="217" customFormat="1" ht="9.9499999999999993" customHeight="1"/>
    <row r="115" s="217" customFormat="1" ht="9.9499999999999993" customHeight="1"/>
    <row r="116" s="217" customFormat="1" ht="9.9499999999999993" customHeight="1"/>
    <row r="117" s="217" customFormat="1" ht="9.9499999999999993" customHeight="1"/>
    <row r="118" s="217" customFormat="1" ht="9.9499999999999993" customHeight="1"/>
    <row r="119" s="217" customFormat="1" ht="9.9499999999999993" customHeight="1"/>
    <row r="120" s="217" customFormat="1" ht="9.9499999999999993" customHeight="1"/>
    <row r="121" s="217" customFormat="1" ht="9.9499999999999993" customHeight="1"/>
    <row r="122" s="217" customFormat="1" ht="9.9499999999999993" customHeight="1"/>
    <row r="123" s="217" customFormat="1" ht="9.9499999999999993" customHeight="1"/>
    <row r="124" s="217" customFormat="1" ht="9.9499999999999993" customHeight="1"/>
    <row r="125" s="217" customFormat="1" ht="9.9499999999999993" customHeight="1"/>
    <row r="126" s="217" customFormat="1" ht="9.9499999999999993" customHeight="1"/>
    <row r="127" s="217" customFormat="1" ht="9.9499999999999993" customHeight="1"/>
    <row r="128" s="217" customFormat="1" ht="9.9499999999999993" customHeight="1"/>
    <row r="129" s="217" customFormat="1" ht="9.9499999999999993" customHeight="1"/>
    <row r="130" s="217" customFormat="1" ht="9.9499999999999993" customHeight="1"/>
    <row r="131" s="217" customFormat="1" ht="9.9499999999999993" customHeight="1"/>
    <row r="132" s="217" customFormat="1" ht="9.9499999999999993" customHeight="1"/>
    <row r="133" s="217" customFormat="1" ht="9.9499999999999993" customHeight="1"/>
    <row r="134" s="217" customFormat="1" ht="9.9499999999999993" customHeight="1"/>
    <row r="135" s="217" customFormat="1" ht="9.9499999999999993" customHeight="1"/>
    <row r="136" s="217" customFormat="1" ht="9.9499999999999993" customHeight="1"/>
    <row r="137" s="217" customFormat="1" ht="9.9499999999999993" customHeight="1"/>
    <row r="138" s="217" customFormat="1" ht="9.9499999999999993" customHeight="1"/>
    <row r="139" s="217" customFormat="1" ht="9.9499999999999993" customHeight="1"/>
    <row r="140" s="217" customFormat="1" ht="9.9499999999999993" customHeight="1"/>
    <row r="141" s="217" customFormat="1" ht="9.9499999999999993" customHeight="1"/>
    <row r="142" s="217" customFormat="1" ht="9.9499999999999993" customHeight="1"/>
    <row r="143" s="217" customFormat="1" ht="9.9499999999999993" customHeight="1"/>
    <row r="144" s="217" customFormat="1" ht="9.9499999999999993" customHeight="1"/>
    <row r="145" s="217" customFormat="1" ht="9.9499999999999993" customHeight="1"/>
    <row r="146" s="217" customFormat="1" ht="9.9499999999999993" customHeight="1"/>
    <row r="147" s="217" customFormat="1" ht="9.9499999999999993" customHeight="1"/>
    <row r="148" s="217" customFormat="1" ht="9.9499999999999993" customHeight="1"/>
    <row r="149" s="217" customFormat="1" ht="9.9499999999999993" customHeight="1"/>
    <row r="150" s="217" customFormat="1" ht="9.9499999999999993" customHeight="1"/>
    <row r="151" s="217" customFormat="1" ht="9.9499999999999993" customHeight="1"/>
    <row r="152" s="217" customFormat="1" ht="9.9499999999999993" customHeight="1"/>
    <row r="153" s="217" customFormat="1" ht="9.9499999999999993" customHeight="1"/>
    <row r="154" s="217" customFormat="1" ht="9.9499999999999993" customHeight="1"/>
    <row r="155" s="217" customFormat="1" ht="9.9499999999999993" customHeight="1"/>
    <row r="156" s="217" customFormat="1" ht="9.9499999999999993" customHeight="1"/>
    <row r="157" s="217" customFormat="1" ht="9.9499999999999993" customHeight="1"/>
    <row r="158" s="217" customFormat="1" ht="9.9499999999999993" customHeight="1"/>
  </sheetData>
  <sheetProtection password="CC56" sheet="1" objects="1" scenarios="1" selectLockedCells="1"/>
  <mergeCells count="78">
    <mergeCell ref="AH24:AH29"/>
    <mergeCell ref="A38:B40"/>
    <mergeCell ref="AC18:AF40"/>
    <mergeCell ref="A29:B31"/>
    <mergeCell ref="AE12:AF12"/>
    <mergeCell ref="AC13:AD13"/>
    <mergeCell ref="AE13:AF13"/>
    <mergeCell ref="A20:B22"/>
    <mergeCell ref="A26:B28"/>
    <mergeCell ref="A23:B25"/>
    <mergeCell ref="A32:B34"/>
    <mergeCell ref="A35:B37"/>
    <mergeCell ref="A14:B16"/>
    <mergeCell ref="AE14:AF14"/>
    <mergeCell ref="AC15:AD15"/>
    <mergeCell ref="AE15:AF15"/>
    <mergeCell ref="A17:B19"/>
    <mergeCell ref="X10:AB10"/>
    <mergeCell ref="AC16:AD16"/>
    <mergeCell ref="AE16:AF16"/>
    <mergeCell ref="AC14:AD14"/>
    <mergeCell ref="AC10:AF11"/>
    <mergeCell ref="AC17:AF17"/>
    <mergeCell ref="A11:B13"/>
    <mergeCell ref="AC12:AD12"/>
    <mergeCell ref="A7:E7"/>
    <mergeCell ref="J7:U7"/>
    <mergeCell ref="V7:W8"/>
    <mergeCell ref="F7:G7"/>
    <mergeCell ref="H7:I7"/>
    <mergeCell ref="F8:G8"/>
    <mergeCell ref="A8:E8"/>
    <mergeCell ref="G3:I3"/>
    <mergeCell ref="G4:I4"/>
    <mergeCell ref="L8:M8"/>
    <mergeCell ref="N8:O8"/>
    <mergeCell ref="P8:Q8"/>
    <mergeCell ref="J8:K8"/>
    <mergeCell ref="AC4:AF4"/>
    <mergeCell ref="J4:V4"/>
    <mergeCell ref="AC5:AF5"/>
    <mergeCell ref="AC2:AD2"/>
    <mergeCell ref="AE2:AF2"/>
    <mergeCell ref="AC3:AF3"/>
    <mergeCell ref="W4:Y4"/>
    <mergeCell ref="Z4:AB4"/>
    <mergeCell ref="A42:U44"/>
    <mergeCell ref="W42:X42"/>
    <mergeCell ref="Z42:AA42"/>
    <mergeCell ref="A5:V5"/>
    <mergeCell ref="W5:X5"/>
    <mergeCell ref="Y5:AB5"/>
    <mergeCell ref="H8:I8"/>
    <mergeCell ref="AB7:AF8"/>
    <mergeCell ref="W6:X6"/>
    <mergeCell ref="Y6:AB6"/>
    <mergeCell ref="AC6:AF6"/>
    <mergeCell ref="X7:AA8"/>
    <mergeCell ref="AB9:AF9"/>
    <mergeCell ref="X9:AA9"/>
    <mergeCell ref="A9:B10"/>
    <mergeCell ref="T8:U8"/>
    <mergeCell ref="A1:F2"/>
    <mergeCell ref="G1:M2"/>
    <mergeCell ref="N1:Y1"/>
    <mergeCell ref="AC1:AD1"/>
    <mergeCell ref="A41:U41"/>
    <mergeCell ref="V41:AA41"/>
    <mergeCell ref="AB41:AE41"/>
    <mergeCell ref="J3:V3"/>
    <mergeCell ref="W3:Y3"/>
    <mergeCell ref="Z3:AB3"/>
    <mergeCell ref="AE1:AF1"/>
    <mergeCell ref="N2:Y2"/>
    <mergeCell ref="A6:V6"/>
    <mergeCell ref="R8:S8"/>
    <mergeCell ref="A4:F4"/>
    <mergeCell ref="AF41:AF42"/>
  </mergeCells>
  <phoneticPr fontId="0" type="noConversion"/>
  <dataValidations count="8">
    <dataValidation type="whole" errorStyle="warning" allowBlank="1" showInputMessage="1" showErrorMessage="1" errorTitle="Data Entry Error" error="This UTM Northing seems incorrect." sqref="AC6">
      <formula1>5350000</formula1>
      <formula2>6660000</formula2>
    </dataValidation>
    <dataValidation type="whole" errorStyle="warning" allowBlank="1" showInputMessage="1" showErrorMessage="1" errorTitle="Data Entry Error" error="The UTM Easting seems incorrect." sqref="Y6:AB6">
      <formula1>280000</formula1>
      <formula2>719000</formula2>
    </dataValidation>
    <dataValidation type="decimal" errorStyle="warning" allowBlank="1" showInputMessage="1" showErrorMessage="1" errorTitle="Data Entry Error" error="This value seems to high." sqref="AE14:AE15">
      <formula1>0</formula1>
      <formula2>50</formula2>
    </dataValidation>
    <dataValidation type="decimal" errorStyle="warning" allowBlank="1" showInputMessage="1" showErrorMessage="1" errorTitle="Data Entry Error" error="This value seems too high." sqref="Z12:AA25 Z32:AA34 AE16:AF16">
      <formula1>0</formula1>
      <formula2>50</formula2>
    </dataValidation>
    <dataValidation type="whole" errorStyle="warning" allowBlank="1" showInputMessage="1" showErrorMessage="1" errorTitle="Integer expected" error="This value is either not an integer or seems too high." sqref="X11 D10:W40">
      <formula1>1</formula1>
      <formula2>100</formula2>
    </dataValidation>
    <dataValidation type="list" allowBlank="1" showInputMessage="1" showErrorMessage="1" sqref="W42 Z42:AE42 A38 Y12:Y40 AE12 A11 A35 A23 A32 A29 A26 A20 A14 A17">
      <formula1>TreeSpecies</formula1>
    </dataValidation>
    <dataValidation type="list" allowBlank="1" showInputMessage="1" showErrorMessage="1" promptTitle="Live or Dead" prompt="Change to D if tree is dead." sqref="X12:X40">
      <formula1>"L, D"</formula1>
    </dataValidation>
    <dataValidation type="list" allowBlank="1" showInputMessage="1" showErrorMessage="1" errorTitle="FHF Code" error="Not a standard FHF code." promptTitle="FHF Code" prompt="Descriptions are available in the Validate List worksheet." sqref="J8 L8:T8 AB12:AB40">
      <formula1>FHFCode</formula1>
    </dataValidation>
  </dataValidations>
  <pageMargins left="0.70866141732283472" right="0.70866141732283472" top="0.74803149606299213" bottom="0.74803149606299213" header="0.31496062992125984" footer="0.31496062992125984"/>
  <pageSetup scale="116" orientation="landscape" r:id="rId1"/>
  <headerFooter>
    <oddHeader>&amp;L&amp;F&amp;C&amp;A&amp;RPrint Date: &amp;D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9"/>
  </sheetPr>
  <dimension ref="A1:BQ2"/>
  <sheetViews>
    <sheetView zoomScale="110" zoomScaleNormal="110" workbookViewId="0">
      <selection activeCell="A2" sqref="A2"/>
    </sheetView>
  </sheetViews>
  <sheetFormatPr defaultRowHeight="15"/>
  <cols>
    <col min="1" max="1" width="11.5703125" customWidth="1"/>
    <col min="2" max="2" width="5.85546875" customWidth="1"/>
    <col min="3" max="3" width="9.28515625" bestFit="1" customWidth="1"/>
    <col min="4" max="4" width="6.28515625" bestFit="1" customWidth="1"/>
    <col min="5" max="5" width="8.28515625" style="599" bestFit="1" customWidth="1"/>
    <col min="6" max="6" width="8.7109375" customWidth="1"/>
    <col min="7" max="7" width="6.42578125" customWidth="1"/>
    <col min="8" max="8" width="9.140625" customWidth="1"/>
    <col min="9" max="9" width="5.5703125" customWidth="1"/>
    <col min="10" max="10" width="7.7109375" customWidth="1"/>
    <col min="11" max="12" width="5.85546875" customWidth="1"/>
    <col min="13" max="13" width="6.42578125" customWidth="1"/>
    <col min="14" max="16" width="7.5703125" customWidth="1"/>
    <col min="17" max="18" width="4.5703125" customWidth="1"/>
    <col min="19" max="19" width="6.140625" customWidth="1"/>
    <col min="20" max="21" width="4.28515625" customWidth="1"/>
    <col min="22" max="23" width="6.140625" customWidth="1"/>
    <col min="24" max="24" width="6.42578125" customWidth="1"/>
    <col min="25" max="25" width="6.140625" customWidth="1"/>
    <col min="26" max="26" width="6.42578125" customWidth="1"/>
    <col min="27" max="27" width="6.140625" customWidth="1"/>
    <col min="28" max="28" width="5.28515625" bestFit="1" customWidth="1"/>
    <col min="29" max="29" width="5.85546875" customWidth="1"/>
    <col min="30" max="30" width="5.28515625" customWidth="1"/>
    <col min="31" max="31" width="5.85546875" customWidth="1"/>
    <col min="32" max="32" width="5.28515625" customWidth="1"/>
    <col min="33" max="33" width="6.140625" customWidth="1"/>
    <col min="34" max="34" width="5.140625" customWidth="1"/>
    <col min="35" max="35" width="6.140625" customWidth="1"/>
    <col min="36" max="36" width="5.140625" customWidth="1"/>
    <col min="37" max="37" width="6.140625" customWidth="1"/>
    <col min="38" max="38" width="5.140625" customWidth="1"/>
    <col min="39" max="44" width="6.5703125" customWidth="1"/>
    <col min="45" max="45" width="7.28515625" customWidth="1"/>
    <col min="46" max="46" width="5.85546875" customWidth="1"/>
    <col min="47" max="47" width="6.5703125" customWidth="1"/>
    <col min="48" max="48" width="5.42578125" customWidth="1"/>
    <col min="49" max="49" width="6.85546875" customWidth="1"/>
    <col min="50" max="50" width="5.42578125" customWidth="1"/>
    <col min="51" max="51" width="6.85546875" customWidth="1"/>
    <col min="52" max="52" width="5.42578125" customWidth="1"/>
    <col min="53" max="53" width="6.85546875" customWidth="1"/>
    <col min="54" max="54" width="5.42578125" customWidth="1"/>
    <col min="55" max="55" width="6.85546875" customWidth="1"/>
    <col min="56" max="56" width="5.42578125" customWidth="1"/>
    <col min="57" max="57" width="6.85546875" customWidth="1"/>
    <col min="58" max="58" width="5.42578125" customWidth="1"/>
    <col min="59" max="59" width="6.85546875" customWidth="1"/>
    <col min="60" max="60" width="5.42578125" customWidth="1"/>
    <col min="61" max="61" width="6.85546875" customWidth="1"/>
    <col min="62" max="62" width="5.42578125" customWidth="1"/>
    <col min="63" max="63" width="6.85546875" customWidth="1"/>
    <col min="64" max="64" width="5.42578125" customWidth="1"/>
    <col min="65" max="65" width="6.85546875" customWidth="1"/>
    <col min="66" max="66" width="5.42578125" customWidth="1"/>
    <col min="67" max="67" width="6.85546875" customWidth="1"/>
    <col min="68" max="69" width="4.42578125" customWidth="1"/>
  </cols>
  <sheetData>
    <row r="1" spans="1:69" s="722" customFormat="1" ht="72.75" thickBot="1">
      <c r="A1" s="714" t="s">
        <v>25</v>
      </c>
      <c r="B1" s="715" t="s">
        <v>72</v>
      </c>
      <c r="C1" s="715" t="s">
        <v>640</v>
      </c>
      <c r="D1" s="715" t="s">
        <v>581</v>
      </c>
      <c r="E1" s="716" t="s">
        <v>1481</v>
      </c>
      <c r="F1" s="715" t="s">
        <v>1609</v>
      </c>
      <c r="G1" s="715" t="s">
        <v>1482</v>
      </c>
      <c r="H1" s="715" t="s">
        <v>1483</v>
      </c>
      <c r="I1" s="715" t="s">
        <v>1538</v>
      </c>
      <c r="J1" s="715" t="s">
        <v>26</v>
      </c>
      <c r="K1" s="717" t="s">
        <v>1490</v>
      </c>
      <c r="L1" s="717" t="s">
        <v>1491</v>
      </c>
      <c r="M1" s="717" t="s">
        <v>1493</v>
      </c>
      <c r="N1" s="717" t="s">
        <v>1501</v>
      </c>
      <c r="O1" s="717" t="s">
        <v>1502</v>
      </c>
      <c r="P1" s="717" t="s">
        <v>1503</v>
      </c>
      <c r="Q1" s="717" t="s">
        <v>1484</v>
      </c>
      <c r="R1" s="717" t="s">
        <v>1485</v>
      </c>
      <c r="S1" s="717" t="s">
        <v>1509</v>
      </c>
      <c r="T1" s="717" t="s">
        <v>1486</v>
      </c>
      <c r="U1" s="717" t="s">
        <v>1487</v>
      </c>
      <c r="V1" s="717" t="s">
        <v>1510</v>
      </c>
      <c r="W1" s="717" t="s">
        <v>1511</v>
      </c>
      <c r="X1" s="717" t="s">
        <v>1512</v>
      </c>
      <c r="Y1" s="717" t="s">
        <v>1513</v>
      </c>
      <c r="Z1" s="717" t="s">
        <v>1514</v>
      </c>
      <c r="AA1" s="718" t="s">
        <v>1517</v>
      </c>
      <c r="AB1" s="718" t="s">
        <v>1515</v>
      </c>
      <c r="AC1" s="718" t="s">
        <v>1518</v>
      </c>
      <c r="AD1" s="718" t="s">
        <v>1516</v>
      </c>
      <c r="AE1" s="718" t="s">
        <v>1544</v>
      </c>
      <c r="AF1" s="718" t="s">
        <v>1545</v>
      </c>
      <c r="AG1" s="718" t="s">
        <v>1519</v>
      </c>
      <c r="AH1" s="718" t="s">
        <v>1521</v>
      </c>
      <c r="AI1" s="718" t="s">
        <v>1520</v>
      </c>
      <c r="AJ1" s="718" t="s">
        <v>1522</v>
      </c>
      <c r="AK1" s="718" t="s">
        <v>1546</v>
      </c>
      <c r="AL1" s="718" t="s">
        <v>1547</v>
      </c>
      <c r="AM1" s="719" t="s">
        <v>1596</v>
      </c>
      <c r="AN1" s="719" t="s">
        <v>1597</v>
      </c>
      <c r="AO1" s="719" t="s">
        <v>1598</v>
      </c>
      <c r="AP1" s="719" t="s">
        <v>1600</v>
      </c>
      <c r="AQ1" s="719" t="s">
        <v>1599</v>
      </c>
      <c r="AR1" s="719" t="s">
        <v>1601</v>
      </c>
      <c r="AS1" s="720" t="s">
        <v>1523</v>
      </c>
      <c r="AT1" s="720" t="s">
        <v>1499</v>
      </c>
      <c r="AU1" s="720" t="s">
        <v>1500</v>
      </c>
      <c r="AV1" s="720" t="s">
        <v>1524</v>
      </c>
      <c r="AW1" s="720" t="s">
        <v>1525</v>
      </c>
      <c r="AX1" s="720" t="s">
        <v>1526</v>
      </c>
      <c r="AY1" s="720" t="s">
        <v>1525</v>
      </c>
      <c r="AZ1" s="720" t="s">
        <v>1527</v>
      </c>
      <c r="BA1" s="720" t="s">
        <v>1525</v>
      </c>
      <c r="BB1" s="720" t="s">
        <v>1528</v>
      </c>
      <c r="BC1" s="720" t="s">
        <v>1525</v>
      </c>
      <c r="BD1" s="720" t="s">
        <v>1529</v>
      </c>
      <c r="BE1" s="720" t="s">
        <v>1525</v>
      </c>
      <c r="BF1" s="720" t="s">
        <v>1530</v>
      </c>
      <c r="BG1" s="720" t="s">
        <v>1525</v>
      </c>
      <c r="BH1" s="720" t="s">
        <v>1531</v>
      </c>
      <c r="BI1" s="720" t="s">
        <v>1525</v>
      </c>
      <c r="BJ1" s="720" t="s">
        <v>1532</v>
      </c>
      <c r="BK1" s="720" t="s">
        <v>1525</v>
      </c>
      <c r="BL1" s="720" t="s">
        <v>1533</v>
      </c>
      <c r="BM1" s="720" t="s">
        <v>1525</v>
      </c>
      <c r="BN1" s="720" t="s">
        <v>1534</v>
      </c>
      <c r="BO1" s="720" t="s">
        <v>1525</v>
      </c>
      <c r="BP1" s="721" t="s">
        <v>1488</v>
      </c>
      <c r="BQ1" s="721" t="s">
        <v>1489</v>
      </c>
    </row>
    <row r="2" spans="1:69" s="688" customFormat="1" ht="11.25">
      <c r="A2" s="683">
        <f>'Cover Sheet'!K3</f>
        <v>0</v>
      </c>
      <c r="B2" s="683">
        <f>'Cover Sheet'!K4</f>
        <v>0</v>
      </c>
      <c r="C2" s="683" t="str">
        <f>CONCATENATE('Cover Sheet'!A6," ",'Cover Sheet'!C6," ",'Cover Sheet'!E6)</f>
        <v xml:space="preserve">  </v>
      </c>
      <c r="D2" s="684">
        <f>'Cover Sheet'!G6</f>
        <v>0</v>
      </c>
      <c r="E2" s="683">
        <f>'Cover Sheet'!C7</f>
        <v>0</v>
      </c>
      <c r="F2" s="683">
        <f>'Cover Sheet'!C8</f>
        <v>0</v>
      </c>
      <c r="G2" s="683">
        <f>'Cover Sheet'!H7</f>
        <v>0</v>
      </c>
      <c r="H2" s="683">
        <f>'Cover Sheet'!H8</f>
        <v>0</v>
      </c>
      <c r="I2" s="683">
        <f>'Cover Sheet'!L8</f>
        <v>0</v>
      </c>
      <c r="J2" s="683">
        <f>'Cover Sheet'!K7</f>
        <v>0</v>
      </c>
      <c r="K2" s="683">
        <f>'Cover Sheet'!E15</f>
        <v>0</v>
      </c>
      <c r="L2" s="683">
        <f ca="1">'Density &amp; Site Index'!G19</f>
        <v>0</v>
      </c>
      <c r="M2" s="683">
        <f ca="1">'Density &amp; Site Index'!G20</f>
        <v>0</v>
      </c>
      <c r="N2" s="683">
        <f>'Density &amp; Site Index'!C41</f>
        <v>0</v>
      </c>
      <c r="O2" s="683">
        <f>'Density &amp; Site Index'!D41</f>
        <v>0</v>
      </c>
      <c r="P2" s="683">
        <f>'Density &amp; Site Index'!E41</f>
        <v>0</v>
      </c>
      <c r="Q2" s="683">
        <f>'Cover Sheet'!E18</f>
        <v>0</v>
      </c>
      <c r="R2" s="685">
        <f>'LCL Calculator'!E17</f>
        <v>0</v>
      </c>
      <c r="S2" s="685">
        <f>'LCL Calculator'!F17</f>
        <v>0</v>
      </c>
      <c r="T2" s="683">
        <f>'Cover Sheet'!E19</f>
        <v>0</v>
      </c>
      <c r="U2" s="685">
        <f>'LCL Calculator'!G17</f>
        <v>0</v>
      </c>
      <c r="V2" s="685">
        <f>'LCL Calculator'!H17</f>
        <v>0</v>
      </c>
      <c r="W2" s="685">
        <f>'LCL Calculator'!P30</f>
        <v>0</v>
      </c>
      <c r="X2" s="685">
        <f>'LCL Calculator'!P16</f>
        <v>0</v>
      </c>
      <c r="Y2" s="685">
        <f>'LCL Calculator'!AA30</f>
        <v>0</v>
      </c>
      <c r="Z2" s="685">
        <f>'LCL Calculator'!AA16</f>
        <v>0</v>
      </c>
      <c r="AA2" s="685">
        <f>'Cover Sheet'!B27</f>
        <v>0</v>
      </c>
      <c r="AB2" s="685">
        <f>'Cover Sheet'!A29</f>
        <v>0</v>
      </c>
      <c r="AC2" s="685">
        <f>'Cover Sheet'!E27</f>
        <v>0</v>
      </c>
      <c r="AD2" s="685">
        <f>'Cover Sheet'!D29</f>
        <v>0</v>
      </c>
      <c r="AE2" s="685">
        <f>'Cover Sheet'!G27</f>
        <v>0</v>
      </c>
      <c r="AF2" s="685">
        <f>'Cover Sheet'!G29</f>
        <v>0</v>
      </c>
      <c r="AG2" s="685" t="str">
        <f>'Inventory Label'!C19</f>
        <v xml:space="preserve"> </v>
      </c>
      <c r="AH2" s="685" t="e">
        <f>('Inventory Label'!D19)*10</f>
        <v>#N/A</v>
      </c>
      <c r="AI2" s="685" t="str">
        <f>'Inventory Label'!E19</f>
        <v xml:space="preserve"> </v>
      </c>
      <c r="AJ2" s="685" t="e">
        <f>('Inventory Label'!F19)*10</f>
        <v>#N/A</v>
      </c>
      <c r="AK2" s="685" t="str">
        <f>'Inventory Label'!G19</f>
        <v xml:space="preserve"> </v>
      </c>
      <c r="AL2" s="685" t="e">
        <f>('Inventory Label'!H19)*10</f>
        <v>#N/A</v>
      </c>
      <c r="AM2" s="686">
        <f>'BA and Volume Calculator'!Q29</f>
        <v>0</v>
      </c>
      <c r="AN2" s="686">
        <f>'BA and Volume Calculator'!Q31</f>
        <v>0</v>
      </c>
      <c r="AO2" s="686">
        <f>'BA and Volume Calculator'!Q33</f>
        <v>0</v>
      </c>
      <c r="AP2" s="686">
        <f>'BA and Volume Calculator'!Q35</f>
        <v>0</v>
      </c>
      <c r="AQ2" s="686">
        <f>'BA and Volume Calculator'!Q37</f>
        <v>0</v>
      </c>
      <c r="AR2" s="686">
        <f>'BA and Volume Calculator'!Q39</f>
        <v>0</v>
      </c>
      <c r="AS2" s="683">
        <f>('Forest Health Agents'!C116*200)/10</f>
        <v>0</v>
      </c>
      <c r="AT2" s="683">
        <f ca="1">'Density &amp; Site Index'!G23</f>
        <v>0</v>
      </c>
      <c r="AU2" s="683">
        <f ca="1">'Density &amp; Site Index'!G24</f>
        <v>0</v>
      </c>
      <c r="AV2" s="683" t="str">
        <f>IF('Forest Health Agents'!BF10&gt;0, 'Forest Health Agents'!AX10, "N/A")</f>
        <v>N/A</v>
      </c>
      <c r="AW2" s="687" t="e">
        <f ca="1">((('Forest Health Agents'!BF10/10)*200)/$L$2)</f>
        <v>#DIV/0!</v>
      </c>
      <c r="AX2" s="683" t="str">
        <f>IF('Forest Health Agents'!BF11&gt;0, 'Forest Health Agents'!AX11, "N/A")</f>
        <v>N/A</v>
      </c>
      <c r="AY2" s="687" t="e">
        <f ca="1">((('Forest Health Agents'!BF11/10)*200)/$L$2)</f>
        <v>#DIV/0!</v>
      </c>
      <c r="AZ2" s="683" t="str">
        <f>IF('Forest Health Agents'!BF12&gt;0, 'Forest Health Agents'!AX12, "N/A")</f>
        <v>N/A</v>
      </c>
      <c r="BA2" s="687" t="e">
        <f ca="1">((('Forest Health Agents'!BF12/10)*200)/$L$2)</f>
        <v>#DIV/0!</v>
      </c>
      <c r="BB2" s="683" t="str">
        <f>IF('Forest Health Agents'!BF13&gt;0, 'Forest Health Agents'!AX13, "N/A")</f>
        <v>N/A</v>
      </c>
      <c r="BC2" s="687" t="e">
        <f ca="1">((('Forest Health Agents'!BF13/10)*200)/$L$2)</f>
        <v>#DIV/0!</v>
      </c>
      <c r="BD2" s="683" t="str">
        <f>IF('Forest Health Agents'!BF14&gt;0, 'Forest Health Agents'!AX14, "N/A")</f>
        <v>N/A</v>
      </c>
      <c r="BE2" s="687" t="e">
        <f ca="1">((('Forest Health Agents'!BF14/10)*200)/$L$2)</f>
        <v>#DIV/0!</v>
      </c>
      <c r="BF2" s="683" t="str">
        <f>IF('Forest Health Agents'!BF15&gt;0, 'Forest Health Agents'!AX15, "N/A")</f>
        <v>N/A</v>
      </c>
      <c r="BG2" s="687" t="e">
        <f ca="1">((('Forest Health Agents'!BF15/10)*200)/$L$2)</f>
        <v>#DIV/0!</v>
      </c>
      <c r="BH2" s="683" t="str">
        <f>IF('Forest Health Agents'!BF16&gt;0, 'Forest Health Agents'!AX16, "N/A")</f>
        <v>N/A</v>
      </c>
      <c r="BI2" s="687" t="e">
        <f ca="1">((('Forest Health Agents'!BF16/10)*200)/$L$2)</f>
        <v>#DIV/0!</v>
      </c>
      <c r="BJ2" s="683" t="str">
        <f>IF('Forest Health Agents'!BF17&gt;0, 'Forest Health Agents'!AX17, "N/A")</f>
        <v>N/A</v>
      </c>
      <c r="BK2" s="687" t="e">
        <f ca="1">((('Forest Health Agents'!BF17/10)*200)/$L$2)</f>
        <v>#DIV/0!</v>
      </c>
      <c r="BL2" s="683" t="str">
        <f>IF('Forest Health Agents'!BF18&gt;0, 'Forest Health Agents'!AX18, "N/A")</f>
        <v>N/A</v>
      </c>
      <c r="BM2" s="687" t="e">
        <f ca="1">((('Forest Health Agents'!BF18/10)*200)/$L$2)</f>
        <v>#DIV/0!</v>
      </c>
      <c r="BN2" s="683" t="str">
        <f>IF('Forest Health Agents'!BF19&gt;0, 'Forest Health Agents'!AX19, "N/A")</f>
        <v>N/A</v>
      </c>
      <c r="BO2" s="687" t="e">
        <f ca="1">((('Forest Health Agents'!BF19/10)*200)/$L$2)</f>
        <v>#DIV/0!</v>
      </c>
      <c r="BP2" s="683">
        <f>'Cover Sheet'!L28</f>
        <v>0</v>
      </c>
      <c r="BQ2" s="683" t="e">
        <f>GETPIVOTDATA("Average",'Density &amp; Site Index'!L21)</f>
        <v>#DIV/0!</v>
      </c>
    </row>
  </sheetData>
  <sheetProtection password="CC56" sheet="1" objects="1" scenarios="1" selectLockedCells="1"/>
  <pageMargins left="0.31496062992125984" right="0.31496062992125984" top="0.74803149606299213" bottom="0.74803149606299213" header="0.31496062992125984" footer="0.31496062992125984"/>
  <pageSetup paperSize="5" pageOrder="overThenDown" orientation="landscape" r:id="rId1"/>
  <headerFooter>
    <oddHeader>&amp;A</oddHeader>
    <oddFooter>&amp;F&amp;RPage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</sheetPr>
  <dimension ref="A1:CR122"/>
  <sheetViews>
    <sheetView topLeftCell="AL1" zoomScale="80" zoomScaleNormal="80" workbookViewId="0">
      <selection activeCell="AW1" sqref="AW1"/>
    </sheetView>
  </sheetViews>
  <sheetFormatPr defaultRowHeight="15"/>
  <cols>
    <col min="1" max="1" width="7.7109375" customWidth="1"/>
    <col min="2" max="2" width="8.85546875" customWidth="1"/>
    <col min="3" max="38" width="7.7109375" customWidth="1"/>
    <col min="50" max="50" width="14.140625" customWidth="1"/>
    <col min="51" max="51" width="19.5703125" customWidth="1"/>
    <col min="52" max="52" width="21" customWidth="1"/>
    <col min="53" max="53" width="19.5703125" customWidth="1"/>
    <col min="54" max="54" width="21" customWidth="1"/>
    <col min="55" max="55" width="19.5703125" customWidth="1"/>
    <col min="56" max="56" width="21" customWidth="1"/>
    <col min="57" max="57" width="18" customWidth="1"/>
    <col min="58" max="58" width="10.7109375" customWidth="1"/>
  </cols>
  <sheetData>
    <row r="1" spans="1:96" ht="60.75" thickBot="1">
      <c r="A1" s="18" t="s">
        <v>407</v>
      </c>
      <c r="B1" s="17" t="s">
        <v>1</v>
      </c>
      <c r="C1" s="24" t="s">
        <v>411</v>
      </c>
      <c r="D1" s="25" t="s">
        <v>412</v>
      </c>
      <c r="E1" s="24" t="s">
        <v>413</v>
      </c>
      <c r="F1" s="25" t="s">
        <v>414</v>
      </c>
      <c r="G1" s="24" t="s">
        <v>415</v>
      </c>
      <c r="H1" s="25" t="s">
        <v>416</v>
      </c>
      <c r="I1" s="24" t="s">
        <v>411</v>
      </c>
      <c r="J1" s="25" t="s">
        <v>412</v>
      </c>
      <c r="K1" s="24" t="s">
        <v>413</v>
      </c>
      <c r="L1" s="25" t="s">
        <v>414</v>
      </c>
      <c r="M1" s="24" t="s">
        <v>415</v>
      </c>
      <c r="N1" s="25" t="s">
        <v>416</v>
      </c>
      <c r="O1" s="24" t="s">
        <v>411</v>
      </c>
      <c r="P1" s="25" t="s">
        <v>412</v>
      </c>
      <c r="Q1" s="24" t="s">
        <v>413</v>
      </c>
      <c r="R1" s="25" t="s">
        <v>414</v>
      </c>
      <c r="S1" s="24" t="s">
        <v>415</v>
      </c>
      <c r="T1" s="25" t="s">
        <v>416</v>
      </c>
      <c r="U1" s="24" t="s">
        <v>411</v>
      </c>
      <c r="V1" s="25" t="s">
        <v>412</v>
      </c>
      <c r="W1" s="24" t="s">
        <v>413</v>
      </c>
      <c r="X1" s="25" t="s">
        <v>414</v>
      </c>
      <c r="Y1" s="24" t="s">
        <v>415</v>
      </c>
      <c r="Z1" s="25" t="s">
        <v>416</v>
      </c>
      <c r="AA1" s="24" t="s">
        <v>411</v>
      </c>
      <c r="AB1" s="25" t="s">
        <v>412</v>
      </c>
      <c r="AC1" s="24" t="s">
        <v>413</v>
      </c>
      <c r="AD1" s="25" t="s">
        <v>414</v>
      </c>
      <c r="AE1" s="24" t="s">
        <v>415</v>
      </c>
      <c r="AF1" s="25" t="s">
        <v>416</v>
      </c>
      <c r="AG1" s="24" t="s">
        <v>411</v>
      </c>
      <c r="AH1" s="25" t="s">
        <v>412</v>
      </c>
      <c r="AI1" s="24" t="s">
        <v>413</v>
      </c>
      <c r="AJ1" s="25" t="s">
        <v>414</v>
      </c>
      <c r="AK1" s="24" t="s">
        <v>415</v>
      </c>
      <c r="AL1" s="25" t="s">
        <v>416</v>
      </c>
      <c r="AM1" s="100"/>
      <c r="AN1" s="255" t="s">
        <v>407</v>
      </c>
      <c r="AO1" s="263" t="s">
        <v>11</v>
      </c>
      <c r="AP1" s="259" t="s">
        <v>411</v>
      </c>
      <c r="AQ1" s="256" t="s">
        <v>412</v>
      </c>
      <c r="AR1" s="257" t="s">
        <v>413</v>
      </c>
      <c r="AS1" s="256" t="s">
        <v>414</v>
      </c>
      <c r="AT1" s="257" t="s">
        <v>415</v>
      </c>
      <c r="AU1" s="260" t="s">
        <v>416</v>
      </c>
      <c r="AV1" s="264" t="s">
        <v>429</v>
      </c>
      <c r="AW1" s="98"/>
      <c r="AX1" s="90"/>
      <c r="AY1" s="90"/>
      <c r="AZ1" s="90"/>
      <c r="BA1" s="90"/>
      <c r="BB1" s="90"/>
      <c r="BC1" s="90"/>
      <c r="BD1" s="100"/>
      <c r="BE1" s="10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</row>
    <row r="2" spans="1:96" ht="48" customHeight="1" thickBot="1">
      <c r="A2" s="21">
        <v>1</v>
      </c>
      <c r="B2" s="22" t="s">
        <v>11</v>
      </c>
      <c r="C2" s="1090" t="str">
        <f ca="1">IF(CELL("type",('Plot (1)'!$J$8))="b","N/A",'Plot (1)'!$J$8)</f>
        <v>N/A</v>
      </c>
      <c r="D2" s="1091"/>
      <c r="E2" s="1091"/>
      <c r="F2" s="1091"/>
      <c r="G2" s="1091"/>
      <c r="H2" s="1092"/>
      <c r="I2" s="1090" t="str">
        <f ca="1">IF(CELL("type",('Plot (1)'!$L$8))="b","N/A",'Plot (1)'!$L$8)</f>
        <v>N/A</v>
      </c>
      <c r="J2" s="1091"/>
      <c r="K2" s="1091"/>
      <c r="L2" s="1093"/>
      <c r="M2" s="1093"/>
      <c r="N2" s="1094"/>
      <c r="O2" s="1095" t="str">
        <f ca="1">IF(CELL("type",('Plot (1)'!$N$8))="b","N/A",'Plot (1)'!$N$8)</f>
        <v>N/A</v>
      </c>
      <c r="P2" s="1096"/>
      <c r="Q2" s="1096"/>
      <c r="R2" s="1096"/>
      <c r="S2" s="1096"/>
      <c r="T2" s="1097"/>
      <c r="U2" s="1095" t="str">
        <f ca="1">IF(CELL("type",('Plot (1)'!$P$8))="b","N/A",'Plot (1)'!$P$8)</f>
        <v>N/A</v>
      </c>
      <c r="V2" s="1096"/>
      <c r="W2" s="1096"/>
      <c r="X2" s="1096"/>
      <c r="Y2" s="1096"/>
      <c r="Z2" s="1097"/>
      <c r="AA2" s="1095" t="str">
        <f ca="1">IF(CELL("type",('Plot (1)'!$R$8))="b","N/A",'Plot (1)'!$R$8)</f>
        <v>N/A</v>
      </c>
      <c r="AB2" s="1096"/>
      <c r="AC2" s="1096"/>
      <c r="AD2" s="1096"/>
      <c r="AE2" s="1096"/>
      <c r="AF2" s="1097"/>
      <c r="AG2" s="1090" t="str">
        <f ca="1">IF(CELL("type",('Plot (1)'!$T$8))="b","N/A",'Plot (1)'!$T$8)</f>
        <v>N/A</v>
      </c>
      <c r="AH2" s="1091"/>
      <c r="AI2" s="1091"/>
      <c r="AJ2" s="1091"/>
      <c r="AK2" s="1091"/>
      <c r="AL2" s="1092"/>
      <c r="AM2" s="101"/>
      <c r="AN2" s="254">
        <v>1</v>
      </c>
      <c r="AO2" s="258" t="str">
        <f ca="1">+C2</f>
        <v>N/A</v>
      </c>
      <c r="AP2" s="248">
        <f t="shared" ref="AP2:AU2" si="0">+SUM(C3:C12)</f>
        <v>0</v>
      </c>
      <c r="AQ2" s="261">
        <f t="shared" si="0"/>
        <v>0</v>
      </c>
      <c r="AR2" s="261">
        <f t="shared" si="0"/>
        <v>0</v>
      </c>
      <c r="AS2" s="261">
        <f t="shared" si="0"/>
        <v>0</v>
      </c>
      <c r="AT2" s="261">
        <f t="shared" si="0"/>
        <v>0</v>
      </c>
      <c r="AU2" s="248">
        <f t="shared" si="0"/>
        <v>0</v>
      </c>
      <c r="AV2" s="258">
        <f t="shared" ref="AV2:AV33" si="1">SUM(AP2:AU2)</f>
        <v>0</v>
      </c>
      <c r="AW2" s="100"/>
      <c r="AX2" s="90"/>
      <c r="AY2" s="90"/>
      <c r="AZ2" s="90"/>
      <c r="BA2" s="1100" t="s">
        <v>1479</v>
      </c>
      <c r="BB2" s="1101"/>
      <c r="BC2" s="1101"/>
      <c r="BD2" s="1102"/>
      <c r="BE2" s="100"/>
      <c r="BF2" s="10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</row>
    <row r="3" spans="1:96" ht="18" customHeight="1">
      <c r="A3" s="497">
        <v>1</v>
      </c>
      <c r="B3" s="498">
        <f>+'Plot (1)'!A$11</f>
        <v>0</v>
      </c>
      <c r="C3" s="499">
        <f>'Plot (1)'!J11</f>
        <v>0</v>
      </c>
      <c r="D3" s="498">
        <f>'Plot (1)'!K11</f>
        <v>0</v>
      </c>
      <c r="E3" s="499">
        <f>'Plot (1)'!J12</f>
        <v>0</v>
      </c>
      <c r="F3" s="498">
        <f>'Plot (1)'!K12</f>
        <v>0</v>
      </c>
      <c r="G3" s="499">
        <f>'Plot (1)'!J13</f>
        <v>0</v>
      </c>
      <c r="H3" s="498">
        <f>'Plot (1)'!K13</f>
        <v>0</v>
      </c>
      <c r="I3" s="499">
        <f>'Plot (1)'!L11</f>
        <v>0</v>
      </c>
      <c r="J3" s="498">
        <f>'Plot (1)'!M11</f>
        <v>0</v>
      </c>
      <c r="K3" s="499">
        <f>'Plot (1)'!L12</f>
        <v>0</v>
      </c>
      <c r="L3" s="498">
        <f>'Plot (1)'!M12</f>
        <v>0</v>
      </c>
      <c r="M3" s="499">
        <f>'Plot (1)'!L13</f>
        <v>0</v>
      </c>
      <c r="N3" s="498">
        <f>'Plot (1)'!M13</f>
        <v>0</v>
      </c>
      <c r="O3" s="499">
        <f>'Plot (1)'!N11</f>
        <v>0</v>
      </c>
      <c r="P3" s="498">
        <f>'Plot (1)'!O11</f>
        <v>0</v>
      </c>
      <c r="Q3" s="499">
        <f>'Plot (1)'!N12</f>
        <v>0</v>
      </c>
      <c r="R3" s="498">
        <f>'Plot (1)'!O12</f>
        <v>0</v>
      </c>
      <c r="S3" s="499">
        <f>'Plot (1)'!N13</f>
        <v>0</v>
      </c>
      <c r="T3" s="498">
        <f>'Plot (1)'!O13</f>
        <v>0</v>
      </c>
      <c r="U3" s="499">
        <f>'Plot (1)'!P11</f>
        <v>0</v>
      </c>
      <c r="V3" s="498">
        <f>'Plot (1)'!Q11</f>
        <v>0</v>
      </c>
      <c r="W3" s="499">
        <f>'Plot (1)'!P12</f>
        <v>0</v>
      </c>
      <c r="X3" s="498">
        <f>'Plot (1)'!Q12</f>
        <v>0</v>
      </c>
      <c r="Y3" s="499">
        <f>'Plot (1)'!P13</f>
        <v>0</v>
      </c>
      <c r="Z3" s="498">
        <f>'Plot (1)'!Q13</f>
        <v>0</v>
      </c>
      <c r="AA3" s="499">
        <f>'Plot (1)'!R11</f>
        <v>0</v>
      </c>
      <c r="AB3" s="498">
        <f>'Plot (1)'!S11</f>
        <v>0</v>
      </c>
      <c r="AC3" s="499">
        <f>'Plot (1)'!R12</f>
        <v>0</v>
      </c>
      <c r="AD3" s="498">
        <f>'Plot (1)'!S12</f>
        <v>0</v>
      </c>
      <c r="AE3" s="499">
        <f>'Plot (1)'!R13</f>
        <v>0</v>
      </c>
      <c r="AF3" s="498">
        <f>'Plot (1)'!S13</f>
        <v>0</v>
      </c>
      <c r="AG3" s="499">
        <f>'Plot (1)'!T11</f>
        <v>0</v>
      </c>
      <c r="AH3" s="498">
        <f>'Plot (1)'!U11</f>
        <v>0</v>
      </c>
      <c r="AI3" s="499">
        <f>'Plot (1)'!T12</f>
        <v>0</v>
      </c>
      <c r="AJ3" s="498">
        <f>'Plot (1)'!U12</f>
        <v>0</v>
      </c>
      <c r="AK3" s="499">
        <f>'Plot (1)'!T13</f>
        <v>0</v>
      </c>
      <c r="AL3" s="498">
        <f>'Plot (1)'!U13</f>
        <v>0</v>
      </c>
      <c r="AM3" s="100"/>
      <c r="AN3" s="254">
        <v>1</v>
      </c>
      <c r="AO3" s="252" t="str">
        <f ca="1">+I2</f>
        <v>N/A</v>
      </c>
      <c r="AP3" s="249">
        <f t="shared" ref="AP3:AU3" si="2">+SUM(I3:I12)</f>
        <v>0</v>
      </c>
      <c r="AQ3" s="245">
        <f t="shared" si="2"/>
        <v>0</v>
      </c>
      <c r="AR3" s="245">
        <f t="shared" si="2"/>
        <v>0</v>
      </c>
      <c r="AS3" s="245">
        <f t="shared" si="2"/>
        <v>0</v>
      </c>
      <c r="AT3" s="245">
        <f t="shared" si="2"/>
        <v>0</v>
      </c>
      <c r="AU3" s="245">
        <f t="shared" si="2"/>
        <v>0</v>
      </c>
      <c r="AV3" s="252">
        <f t="shared" si="1"/>
        <v>0</v>
      </c>
      <c r="AW3" s="90"/>
      <c r="AX3" s="90"/>
      <c r="AY3" s="465" t="s">
        <v>640</v>
      </c>
      <c r="AZ3" s="467" t="s">
        <v>581</v>
      </c>
      <c r="BA3" s="90"/>
      <c r="BB3" s="90"/>
      <c r="BC3" s="90"/>
      <c r="BD3" s="90"/>
      <c r="BE3" s="100"/>
      <c r="BF3" s="10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</row>
    <row r="4" spans="1:96" ht="15.75" thickBot="1">
      <c r="A4" s="497">
        <v>1</v>
      </c>
      <c r="B4" s="498">
        <f>+'Plot (1)'!A$14</f>
        <v>0</v>
      </c>
      <c r="C4" s="499">
        <f>'Plot (1)'!J14</f>
        <v>0</v>
      </c>
      <c r="D4" s="498">
        <f>'Plot (1)'!K14</f>
        <v>0</v>
      </c>
      <c r="E4" s="499">
        <f>'Plot (1)'!J15</f>
        <v>0</v>
      </c>
      <c r="F4" s="498">
        <f>'Plot (1)'!K15</f>
        <v>0</v>
      </c>
      <c r="G4" s="499">
        <f>'Plot (1)'!J16</f>
        <v>0</v>
      </c>
      <c r="H4" s="498">
        <f>'Plot (1)'!K16</f>
        <v>0</v>
      </c>
      <c r="I4" s="499">
        <f>'Plot (1)'!L14</f>
        <v>0</v>
      </c>
      <c r="J4" s="498">
        <f>'Plot (1)'!M14</f>
        <v>0</v>
      </c>
      <c r="K4" s="499">
        <f>'Plot (1)'!L15</f>
        <v>0</v>
      </c>
      <c r="L4" s="498">
        <f>'Plot (1)'!M15</f>
        <v>0</v>
      </c>
      <c r="M4" s="499">
        <f>'Plot (1)'!L16</f>
        <v>0</v>
      </c>
      <c r="N4" s="498">
        <f>'Plot (1)'!M16</f>
        <v>0</v>
      </c>
      <c r="O4" s="499">
        <f>'Plot (1)'!N14</f>
        <v>0</v>
      </c>
      <c r="P4" s="498">
        <f>'Plot (1)'!O14</f>
        <v>0</v>
      </c>
      <c r="Q4" s="499">
        <f>'Plot (1)'!N15</f>
        <v>0</v>
      </c>
      <c r="R4" s="498">
        <f>'Plot (1)'!O15</f>
        <v>0</v>
      </c>
      <c r="S4" s="499">
        <f>'Plot (1)'!N16</f>
        <v>0</v>
      </c>
      <c r="T4" s="498">
        <f>'Plot (1)'!O16</f>
        <v>0</v>
      </c>
      <c r="U4" s="499">
        <f>'Plot (1)'!P14</f>
        <v>0</v>
      </c>
      <c r="V4" s="498">
        <f>'Plot (1)'!Q14</f>
        <v>0</v>
      </c>
      <c r="W4" s="499">
        <f>'Plot (1)'!P15</f>
        <v>0</v>
      </c>
      <c r="X4" s="498">
        <f>'Plot (1)'!Q15</f>
        <v>0</v>
      </c>
      <c r="Y4" s="499">
        <f>'Plot (1)'!P16</f>
        <v>0</v>
      </c>
      <c r="Z4" s="498">
        <f>'Plot (1)'!Q16</f>
        <v>0</v>
      </c>
      <c r="AA4" s="499">
        <f>'Plot (1)'!R14</f>
        <v>0</v>
      </c>
      <c r="AB4" s="498">
        <f>'Plot (1)'!S14</f>
        <v>0</v>
      </c>
      <c r="AC4" s="499">
        <f>'Plot (1)'!R15</f>
        <v>0</v>
      </c>
      <c r="AD4" s="498">
        <f>'Plot (1)'!S15</f>
        <v>0</v>
      </c>
      <c r="AE4" s="499">
        <f>'Plot (1)'!R16</f>
        <v>0</v>
      </c>
      <c r="AF4" s="498">
        <f>'Plot (1)'!S16</f>
        <v>0</v>
      </c>
      <c r="AG4" s="499">
        <f>'Plot (1)'!T14</f>
        <v>0</v>
      </c>
      <c r="AH4" s="498">
        <f>'Plot (1)'!U14</f>
        <v>0</v>
      </c>
      <c r="AI4" s="499">
        <f>'Plot (1)'!T15</f>
        <v>0</v>
      </c>
      <c r="AJ4" s="498">
        <f>'Plot (1)'!U15</f>
        <v>0</v>
      </c>
      <c r="AK4" s="499">
        <f>'Plot (1)'!T16</f>
        <v>0</v>
      </c>
      <c r="AL4" s="498">
        <f>'Plot (1)'!U16</f>
        <v>0</v>
      </c>
      <c r="AM4" s="100"/>
      <c r="AN4" s="254">
        <v>1</v>
      </c>
      <c r="AO4" s="252" t="str">
        <f ca="1">+O2</f>
        <v>N/A</v>
      </c>
      <c r="AP4" s="249">
        <f t="shared" ref="AP4:AU4" si="3">+SUM(O3:O12)</f>
        <v>0</v>
      </c>
      <c r="AQ4" s="245">
        <f t="shared" si="3"/>
        <v>0</v>
      </c>
      <c r="AR4" s="245">
        <f t="shared" si="3"/>
        <v>0</v>
      </c>
      <c r="AS4" s="245">
        <f t="shared" si="3"/>
        <v>0</v>
      </c>
      <c r="AT4" s="245">
        <f t="shared" si="3"/>
        <v>0</v>
      </c>
      <c r="AU4" s="245">
        <f t="shared" si="3"/>
        <v>0</v>
      </c>
      <c r="AV4" s="252">
        <f t="shared" si="1"/>
        <v>0</v>
      </c>
      <c r="AW4" s="90"/>
      <c r="AX4" s="90"/>
      <c r="AY4" s="464" t="str">
        <f>'Plot (1)'!$A$4</f>
        <v xml:space="preserve">  </v>
      </c>
      <c r="AZ4" s="468">
        <f>'Plot (1)'!$G$4</f>
        <v>0</v>
      </c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</row>
    <row r="5" spans="1:96">
      <c r="A5" s="497">
        <v>1</v>
      </c>
      <c r="B5" s="498">
        <f>+'Plot (1)'!A$17</f>
        <v>0</v>
      </c>
      <c r="C5" s="499">
        <f>'Plot (1)'!J17</f>
        <v>0</v>
      </c>
      <c r="D5" s="498">
        <f>'Plot (1)'!K17</f>
        <v>0</v>
      </c>
      <c r="E5" s="499">
        <f>'Plot (1)'!J18</f>
        <v>0</v>
      </c>
      <c r="F5" s="498">
        <f>'Plot (1)'!K18</f>
        <v>0</v>
      </c>
      <c r="G5" s="499">
        <f>'Plot (1)'!J19</f>
        <v>0</v>
      </c>
      <c r="H5" s="498">
        <f>'Plot (1)'!K19</f>
        <v>0</v>
      </c>
      <c r="I5" s="499">
        <f>'Plot (1)'!L17</f>
        <v>0</v>
      </c>
      <c r="J5" s="498">
        <f>'Plot (1)'!M17</f>
        <v>0</v>
      </c>
      <c r="K5" s="499">
        <f>'Plot (1)'!L18</f>
        <v>0</v>
      </c>
      <c r="L5" s="498">
        <f>'Plot (1)'!M18</f>
        <v>0</v>
      </c>
      <c r="M5" s="499">
        <f>'Plot (1)'!L19</f>
        <v>0</v>
      </c>
      <c r="N5" s="498">
        <f>'Plot (1)'!M19</f>
        <v>0</v>
      </c>
      <c r="O5" s="499">
        <f>'Plot (1)'!N17</f>
        <v>0</v>
      </c>
      <c r="P5" s="498">
        <f>'Plot (1)'!O17</f>
        <v>0</v>
      </c>
      <c r="Q5" s="499">
        <f>'Plot (1)'!N18</f>
        <v>0</v>
      </c>
      <c r="R5" s="498">
        <f>'Plot (1)'!O18</f>
        <v>0</v>
      </c>
      <c r="S5" s="499">
        <f>'Plot (1)'!N19</f>
        <v>0</v>
      </c>
      <c r="T5" s="498">
        <f>'Plot (1)'!O19</f>
        <v>0</v>
      </c>
      <c r="U5" s="499">
        <f>'Plot (1)'!P17</f>
        <v>0</v>
      </c>
      <c r="V5" s="498">
        <f>'Plot (1)'!Q17</f>
        <v>0</v>
      </c>
      <c r="W5" s="499">
        <f>'Plot (1)'!P18</f>
        <v>0</v>
      </c>
      <c r="X5" s="498">
        <f>'Plot (1)'!Q18</f>
        <v>0</v>
      </c>
      <c r="Y5" s="499">
        <f>'Plot (1)'!P19</f>
        <v>0</v>
      </c>
      <c r="Z5" s="498">
        <f>'Plot (1)'!Q19</f>
        <v>0</v>
      </c>
      <c r="AA5" s="499">
        <f>'Plot (1)'!R17</f>
        <v>0</v>
      </c>
      <c r="AB5" s="498">
        <f>'Plot (1)'!S17</f>
        <v>0</v>
      </c>
      <c r="AC5" s="499">
        <f>'Plot (1)'!R18</f>
        <v>0</v>
      </c>
      <c r="AD5" s="498">
        <f>'Plot (1)'!S18</f>
        <v>0</v>
      </c>
      <c r="AE5" s="499">
        <f>'Plot (1)'!R19</f>
        <v>0</v>
      </c>
      <c r="AF5" s="498">
        <f>'Plot (1)'!S19</f>
        <v>0</v>
      </c>
      <c r="AG5" s="499">
        <f>'Plot (1)'!T17</f>
        <v>0</v>
      </c>
      <c r="AH5" s="498">
        <f>'Plot (1)'!U17</f>
        <v>0</v>
      </c>
      <c r="AI5" s="499">
        <f>'Plot (1)'!T18</f>
        <v>0</v>
      </c>
      <c r="AJ5" s="498">
        <f>'Plot (1)'!U18</f>
        <v>0</v>
      </c>
      <c r="AK5" s="499">
        <f>'Plot (1)'!T19</f>
        <v>0</v>
      </c>
      <c r="AL5" s="498">
        <f>'Plot (1)'!U19</f>
        <v>0</v>
      </c>
      <c r="AM5" s="100"/>
      <c r="AN5" s="254">
        <v>1</v>
      </c>
      <c r="AO5" s="252" t="str">
        <f ca="1">+U2</f>
        <v>N/A</v>
      </c>
      <c r="AP5" s="249">
        <f t="shared" ref="AP5:AU5" si="4">+SUM(U3:U12)</f>
        <v>0</v>
      </c>
      <c r="AQ5" s="245">
        <f t="shared" si="4"/>
        <v>0</v>
      </c>
      <c r="AR5" s="245">
        <f t="shared" si="4"/>
        <v>0</v>
      </c>
      <c r="AS5" s="245">
        <f t="shared" si="4"/>
        <v>0</v>
      </c>
      <c r="AT5" s="245">
        <f t="shared" si="4"/>
        <v>0</v>
      </c>
      <c r="AU5" s="245">
        <f t="shared" si="4"/>
        <v>0</v>
      </c>
      <c r="AV5" s="252">
        <f t="shared" si="1"/>
        <v>0</v>
      </c>
      <c r="AW5" s="90"/>
      <c r="AX5" s="1098" t="s">
        <v>1551</v>
      </c>
      <c r="AY5" s="1098"/>
      <c r="AZ5" s="1098"/>
      <c r="BA5" s="1098"/>
      <c r="BB5" s="1098"/>
      <c r="BC5" s="1098"/>
      <c r="BD5" s="1098"/>
      <c r="BE5" s="1098"/>
      <c r="BF5" s="1098"/>
      <c r="BG5" s="99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</row>
    <row r="6" spans="1:96">
      <c r="A6" s="497">
        <v>1</v>
      </c>
      <c r="B6" s="498">
        <f>+'Plot (1)'!A$20</f>
        <v>0</v>
      </c>
      <c r="C6" s="499">
        <f>'Plot (1)'!J20</f>
        <v>0</v>
      </c>
      <c r="D6" s="498">
        <f>'Plot (1)'!K20</f>
        <v>0</v>
      </c>
      <c r="E6" s="499">
        <f>'Plot (1)'!J21</f>
        <v>0</v>
      </c>
      <c r="F6" s="498">
        <f>'Plot (1)'!K21</f>
        <v>0</v>
      </c>
      <c r="G6" s="499">
        <f>'Plot (1)'!J22</f>
        <v>0</v>
      </c>
      <c r="H6" s="498">
        <f>'Plot (1)'!K22</f>
        <v>0</v>
      </c>
      <c r="I6" s="499">
        <f>'Plot (1)'!L20</f>
        <v>0</v>
      </c>
      <c r="J6" s="498">
        <f>'Plot (1)'!M20</f>
        <v>0</v>
      </c>
      <c r="K6" s="499">
        <f>'Plot (1)'!L21</f>
        <v>0</v>
      </c>
      <c r="L6" s="498">
        <f>'Plot (1)'!M21</f>
        <v>0</v>
      </c>
      <c r="M6" s="499">
        <f>'Plot (1)'!L22</f>
        <v>0</v>
      </c>
      <c r="N6" s="498">
        <f>'Plot (1)'!M22</f>
        <v>0</v>
      </c>
      <c r="O6" s="499">
        <f>'Plot (1)'!N20</f>
        <v>0</v>
      </c>
      <c r="P6" s="498">
        <f>'Plot (1)'!O20</f>
        <v>0</v>
      </c>
      <c r="Q6" s="499">
        <f>'Plot (1)'!N21</f>
        <v>0</v>
      </c>
      <c r="R6" s="498">
        <f>'Plot (1)'!O21</f>
        <v>0</v>
      </c>
      <c r="S6" s="499">
        <f>'Plot (1)'!N22</f>
        <v>0</v>
      </c>
      <c r="T6" s="498">
        <f>'Plot (1)'!O22</f>
        <v>0</v>
      </c>
      <c r="U6" s="499">
        <f>'Plot (1)'!P20</f>
        <v>0</v>
      </c>
      <c r="V6" s="498">
        <f>'Plot (1)'!Q20</f>
        <v>0</v>
      </c>
      <c r="W6" s="499">
        <f>'Plot (1)'!P21</f>
        <v>0</v>
      </c>
      <c r="X6" s="498">
        <f>'Plot (1)'!Q21</f>
        <v>0</v>
      </c>
      <c r="Y6" s="499">
        <f>'Plot (1)'!P22</f>
        <v>0</v>
      </c>
      <c r="Z6" s="498">
        <f>'Plot (1)'!Q22</f>
        <v>0</v>
      </c>
      <c r="AA6" s="499">
        <f>'Plot (1)'!R20</f>
        <v>0</v>
      </c>
      <c r="AB6" s="498">
        <f>'Plot (1)'!S20</f>
        <v>0</v>
      </c>
      <c r="AC6" s="499">
        <f>'Plot (1)'!R21</f>
        <v>0</v>
      </c>
      <c r="AD6" s="498">
        <f>'Plot (1)'!S21</f>
        <v>0</v>
      </c>
      <c r="AE6" s="499">
        <f>'Plot (1)'!R22</f>
        <v>0</v>
      </c>
      <c r="AF6" s="498">
        <f>'Plot (1)'!S22</f>
        <v>0</v>
      </c>
      <c r="AG6" s="499">
        <f>'Plot (1)'!T20</f>
        <v>0</v>
      </c>
      <c r="AH6" s="498">
        <f>'Plot (1)'!U20</f>
        <v>0</v>
      </c>
      <c r="AI6" s="499">
        <f>'Plot (1)'!T21</f>
        <v>0</v>
      </c>
      <c r="AJ6" s="498">
        <f>'Plot (1)'!U21</f>
        <v>0</v>
      </c>
      <c r="AK6" s="499">
        <f>'Plot (1)'!T22</f>
        <v>0</v>
      </c>
      <c r="AL6" s="498">
        <f>'Plot (1)'!U22</f>
        <v>0</v>
      </c>
      <c r="AM6" s="100"/>
      <c r="AN6" s="254">
        <v>1</v>
      </c>
      <c r="AO6" s="252" t="str">
        <f ca="1">+AA2</f>
        <v>N/A</v>
      </c>
      <c r="AP6" s="249">
        <f t="shared" ref="AP6:AU6" si="5">+SUM(AA3:AA12)</f>
        <v>0</v>
      </c>
      <c r="AQ6" s="245">
        <f t="shared" si="5"/>
        <v>0</v>
      </c>
      <c r="AR6" s="245">
        <f t="shared" si="5"/>
        <v>0</v>
      </c>
      <c r="AS6" s="245">
        <f t="shared" si="5"/>
        <v>0</v>
      </c>
      <c r="AT6" s="245">
        <f t="shared" si="5"/>
        <v>0</v>
      </c>
      <c r="AU6" s="245">
        <f t="shared" si="5"/>
        <v>0</v>
      </c>
      <c r="AV6" s="252">
        <f t="shared" si="1"/>
        <v>0</v>
      </c>
      <c r="AW6" s="90"/>
      <c r="AX6" s="1099"/>
      <c r="AY6" s="1099"/>
      <c r="AZ6" s="1099"/>
      <c r="BA6" s="1099"/>
      <c r="BB6" s="1099"/>
      <c r="BC6" s="1099"/>
      <c r="BD6" s="1099"/>
      <c r="BE6" s="1099"/>
      <c r="BF6" s="1099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</row>
    <row r="7" spans="1:96" ht="15.75" thickBot="1">
      <c r="A7" s="497">
        <v>1</v>
      </c>
      <c r="B7" s="498">
        <f>+'Plot (1)'!A$23</f>
        <v>0</v>
      </c>
      <c r="C7" s="499">
        <f>'Plot (1)'!J23</f>
        <v>0</v>
      </c>
      <c r="D7" s="498">
        <f>'Plot (1)'!K23</f>
        <v>0</v>
      </c>
      <c r="E7" s="499">
        <f>'Plot (1)'!J24</f>
        <v>0</v>
      </c>
      <c r="F7" s="498">
        <f>'Plot (1)'!K24</f>
        <v>0</v>
      </c>
      <c r="G7" s="499">
        <f>'Plot (1)'!J25</f>
        <v>0</v>
      </c>
      <c r="H7" s="498">
        <f>'Plot (1)'!K25</f>
        <v>0</v>
      </c>
      <c r="I7" s="499">
        <f>'Plot (1)'!L23</f>
        <v>0</v>
      </c>
      <c r="J7" s="498">
        <f>'Plot (1)'!M23</f>
        <v>0</v>
      </c>
      <c r="K7" s="499">
        <f>'Plot (1)'!L24</f>
        <v>0</v>
      </c>
      <c r="L7" s="498">
        <f>'Plot (1)'!M24</f>
        <v>0</v>
      </c>
      <c r="M7" s="499">
        <f>'Plot (1)'!L25</f>
        <v>0</v>
      </c>
      <c r="N7" s="498">
        <f>'Plot (1)'!M25</f>
        <v>0</v>
      </c>
      <c r="O7" s="499">
        <f>'Plot (1)'!N23</f>
        <v>0</v>
      </c>
      <c r="P7" s="498">
        <f>'Plot (1)'!O23</f>
        <v>0</v>
      </c>
      <c r="Q7" s="499">
        <f>'Plot (1)'!N24</f>
        <v>0</v>
      </c>
      <c r="R7" s="498">
        <f>'Plot (1)'!O24</f>
        <v>0</v>
      </c>
      <c r="S7" s="499">
        <f>'Plot (1)'!N25</f>
        <v>0</v>
      </c>
      <c r="T7" s="498">
        <f>'Plot (1)'!O25</f>
        <v>0</v>
      </c>
      <c r="U7" s="499">
        <f>'Plot (1)'!P23</f>
        <v>0</v>
      </c>
      <c r="V7" s="498">
        <f>'Plot (1)'!Q23</f>
        <v>0</v>
      </c>
      <c r="W7" s="499">
        <f>'Plot (1)'!P24</f>
        <v>0</v>
      </c>
      <c r="X7" s="498">
        <f>'Plot (1)'!Q24</f>
        <v>0</v>
      </c>
      <c r="Y7" s="499">
        <f>'Plot (1)'!P25</f>
        <v>0</v>
      </c>
      <c r="Z7" s="498">
        <f>'Plot (1)'!Q25</f>
        <v>0</v>
      </c>
      <c r="AA7" s="499">
        <f>'Plot (1)'!R23</f>
        <v>0</v>
      </c>
      <c r="AB7" s="498">
        <f>'Plot (1)'!S23</f>
        <v>0</v>
      </c>
      <c r="AC7" s="499">
        <f>'Plot (1)'!R24</f>
        <v>0</v>
      </c>
      <c r="AD7" s="498">
        <f>'Plot (1)'!S24</f>
        <v>0</v>
      </c>
      <c r="AE7" s="499">
        <f>'Plot (1)'!R25</f>
        <v>0</v>
      </c>
      <c r="AF7" s="498">
        <f>'Plot (1)'!S25</f>
        <v>0</v>
      </c>
      <c r="AG7" s="499">
        <f>'Plot (1)'!T23</f>
        <v>0</v>
      </c>
      <c r="AH7" s="498">
        <f>'Plot (1)'!U23</f>
        <v>0</v>
      </c>
      <c r="AI7" s="499">
        <f>'Plot (1)'!T24</f>
        <v>0</v>
      </c>
      <c r="AJ7" s="498">
        <f>'Plot (1)'!U24</f>
        <v>0</v>
      </c>
      <c r="AK7" s="499">
        <f>'Plot (1)'!T25</f>
        <v>0</v>
      </c>
      <c r="AL7" s="498">
        <f>'Plot (1)'!U25</f>
        <v>0</v>
      </c>
      <c r="AM7" s="100"/>
      <c r="AN7" s="262">
        <v>1</v>
      </c>
      <c r="AO7" s="253" t="str">
        <f ca="1">+AG2</f>
        <v>N/A</v>
      </c>
      <c r="AP7" s="250">
        <f t="shared" ref="AP7:AU7" si="6">+SUM(AG3:AG12)</f>
        <v>0</v>
      </c>
      <c r="AQ7" s="246">
        <f t="shared" si="6"/>
        <v>0</v>
      </c>
      <c r="AR7" s="246">
        <f t="shared" si="6"/>
        <v>0</v>
      </c>
      <c r="AS7" s="246">
        <f t="shared" si="6"/>
        <v>0</v>
      </c>
      <c r="AT7" s="246">
        <f t="shared" si="6"/>
        <v>0</v>
      </c>
      <c r="AU7" s="246">
        <f t="shared" si="6"/>
        <v>0</v>
      </c>
      <c r="AV7" s="253">
        <f t="shared" si="1"/>
        <v>0</v>
      </c>
      <c r="AW7" s="90"/>
      <c r="AX7" s="1099"/>
      <c r="AY7" s="1099"/>
      <c r="AZ7" s="1099"/>
      <c r="BA7" s="1099"/>
      <c r="BB7" s="1099"/>
      <c r="BC7" s="1099"/>
      <c r="BD7" s="1099"/>
      <c r="BE7" s="1099"/>
      <c r="BF7" s="1099"/>
      <c r="BG7" s="346"/>
      <c r="BH7" s="346"/>
      <c r="BI7" s="346"/>
      <c r="BJ7" s="346"/>
      <c r="BK7" s="346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</row>
    <row r="8" spans="1:96">
      <c r="A8" s="497">
        <v>1</v>
      </c>
      <c r="B8" s="498">
        <f>+'Plot (1)'!A$26</f>
        <v>0</v>
      </c>
      <c r="C8" s="499">
        <f>'Plot (1)'!J26</f>
        <v>0</v>
      </c>
      <c r="D8" s="498">
        <f>'Plot (1)'!K26</f>
        <v>0</v>
      </c>
      <c r="E8" s="499">
        <f>'Plot (1)'!J27</f>
        <v>0</v>
      </c>
      <c r="F8" s="498">
        <f>'Plot (1)'!K27</f>
        <v>0</v>
      </c>
      <c r="G8" s="499">
        <f>'Plot (1)'!J28</f>
        <v>0</v>
      </c>
      <c r="H8" s="498">
        <f>'Plot (1)'!K28</f>
        <v>0</v>
      </c>
      <c r="I8" s="499">
        <f>'Plot (1)'!L26</f>
        <v>0</v>
      </c>
      <c r="J8" s="498">
        <f>'Plot (1)'!M26</f>
        <v>0</v>
      </c>
      <c r="K8" s="499">
        <f>'Plot (1)'!L27</f>
        <v>0</v>
      </c>
      <c r="L8" s="498">
        <f>'Plot (1)'!M27</f>
        <v>0</v>
      </c>
      <c r="M8" s="499">
        <f>'Plot (1)'!L28</f>
        <v>0</v>
      </c>
      <c r="N8" s="498">
        <f>'Plot (1)'!M28</f>
        <v>0</v>
      </c>
      <c r="O8" s="499">
        <f>'Plot (1)'!N26</f>
        <v>0</v>
      </c>
      <c r="P8" s="498">
        <f>'Plot (1)'!O26</f>
        <v>0</v>
      </c>
      <c r="Q8" s="499">
        <f>'Plot (1)'!N27</f>
        <v>0</v>
      </c>
      <c r="R8" s="498">
        <f>'Plot (1)'!O27</f>
        <v>0</v>
      </c>
      <c r="S8" s="499">
        <f>'Plot (1)'!N28</f>
        <v>0</v>
      </c>
      <c r="T8" s="498">
        <f>'Plot (1)'!O28</f>
        <v>0</v>
      </c>
      <c r="U8" s="499">
        <f>'Plot (1)'!P26</f>
        <v>0</v>
      </c>
      <c r="V8" s="498">
        <f>'Plot (1)'!Q26</f>
        <v>0</v>
      </c>
      <c r="W8" s="499">
        <f>'Plot (1)'!P27</f>
        <v>0</v>
      </c>
      <c r="X8" s="498">
        <f>'Plot (1)'!Q27</f>
        <v>0</v>
      </c>
      <c r="Y8" s="499">
        <f>'Plot (1)'!P28</f>
        <v>0</v>
      </c>
      <c r="Z8" s="498">
        <f>'Plot (1)'!Q28</f>
        <v>0</v>
      </c>
      <c r="AA8" s="499">
        <f>'Plot (1)'!R26</f>
        <v>0</v>
      </c>
      <c r="AB8" s="498">
        <f>'Plot (1)'!S26</f>
        <v>0</v>
      </c>
      <c r="AC8" s="499">
        <f>'Plot (1)'!R27</f>
        <v>0</v>
      </c>
      <c r="AD8" s="498">
        <f>'Plot (1)'!S27</f>
        <v>0</v>
      </c>
      <c r="AE8" s="499">
        <f>'Plot (1)'!R28</f>
        <v>0</v>
      </c>
      <c r="AF8" s="498">
        <f>'Plot (1)'!S28</f>
        <v>0</v>
      </c>
      <c r="AG8" s="499">
        <f>'Plot (1)'!T26</f>
        <v>0</v>
      </c>
      <c r="AH8" s="498">
        <f>'Plot (1)'!U26</f>
        <v>0</v>
      </c>
      <c r="AI8" s="499">
        <f>'Plot (1)'!T27</f>
        <v>0</v>
      </c>
      <c r="AJ8" s="498">
        <f>'Plot (1)'!U27</f>
        <v>0</v>
      </c>
      <c r="AK8" s="499">
        <f>'Plot (1)'!T28</f>
        <v>0</v>
      </c>
      <c r="AL8" s="498">
        <f>'Plot (1)'!U28</f>
        <v>0</v>
      </c>
      <c r="AM8" s="100"/>
      <c r="AN8" s="252">
        <v>2</v>
      </c>
      <c r="AO8" s="252" t="str">
        <f ca="1">+C13</f>
        <v>N/A</v>
      </c>
      <c r="AP8" s="249">
        <f t="shared" ref="AP8:AU8" si="7">+SUM(C14:C23)</f>
        <v>0</v>
      </c>
      <c r="AQ8" s="245">
        <f t="shared" si="7"/>
        <v>0</v>
      </c>
      <c r="AR8" s="245">
        <f t="shared" si="7"/>
        <v>0</v>
      </c>
      <c r="AS8" s="245">
        <f t="shared" si="7"/>
        <v>0</v>
      </c>
      <c r="AT8" s="245">
        <f t="shared" si="7"/>
        <v>0</v>
      </c>
      <c r="AU8" s="245">
        <f t="shared" si="7"/>
        <v>0</v>
      </c>
      <c r="AV8" s="252">
        <f t="shared" si="1"/>
        <v>0</v>
      </c>
      <c r="AW8" s="90"/>
      <c r="AY8" s="8" t="s">
        <v>410</v>
      </c>
      <c r="BF8" s="126" t="s">
        <v>467</v>
      </c>
      <c r="BG8" s="540" t="s">
        <v>475</v>
      </c>
      <c r="BH8" s="540"/>
      <c r="BI8" s="541"/>
      <c r="BJ8" s="541"/>
      <c r="BK8" s="541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</row>
    <row r="9" spans="1:96" ht="15.75" thickBot="1">
      <c r="A9" s="497">
        <v>1</v>
      </c>
      <c r="B9" s="498">
        <f>+'Plot (1)'!A$29</f>
        <v>0</v>
      </c>
      <c r="C9" s="499">
        <f>'Plot (1)'!J29</f>
        <v>0</v>
      </c>
      <c r="D9" s="498">
        <f>'Plot (1)'!K29</f>
        <v>0</v>
      </c>
      <c r="E9" s="499">
        <f>'Plot (1)'!J30</f>
        <v>0</v>
      </c>
      <c r="F9" s="498">
        <f>'Plot (1)'!K30</f>
        <v>0</v>
      </c>
      <c r="G9" s="499">
        <f>'Plot (1)'!J31</f>
        <v>0</v>
      </c>
      <c r="H9" s="498">
        <f>'Plot (1)'!K31</f>
        <v>0</v>
      </c>
      <c r="I9" s="499">
        <f>'Plot (1)'!L29</f>
        <v>0</v>
      </c>
      <c r="J9" s="498">
        <f>'Plot (1)'!M29</f>
        <v>0</v>
      </c>
      <c r="K9" s="499">
        <f>'Plot (1)'!L30</f>
        <v>0</v>
      </c>
      <c r="L9" s="498">
        <f>'Plot (1)'!M30</f>
        <v>0</v>
      </c>
      <c r="M9" s="499">
        <f>'Plot (1)'!L31</f>
        <v>0</v>
      </c>
      <c r="N9" s="498">
        <f>'Plot (1)'!M31</f>
        <v>0</v>
      </c>
      <c r="O9" s="499">
        <f>'Plot (1)'!N29</f>
        <v>0</v>
      </c>
      <c r="P9" s="498">
        <f>'Plot (1)'!O29</f>
        <v>0</v>
      </c>
      <c r="Q9" s="499">
        <f>'Plot (1)'!N30</f>
        <v>0</v>
      </c>
      <c r="R9" s="498">
        <f>'Plot (1)'!O30</f>
        <v>0</v>
      </c>
      <c r="S9" s="499">
        <f>'Plot (1)'!N31</f>
        <v>0</v>
      </c>
      <c r="T9" s="498">
        <f>'Plot (1)'!O31</f>
        <v>0</v>
      </c>
      <c r="U9" s="499">
        <f>'Plot (1)'!P29</f>
        <v>0</v>
      </c>
      <c r="V9" s="498">
        <f>'Plot (1)'!Q29</f>
        <v>0</v>
      </c>
      <c r="W9" s="499">
        <f>'Plot (1)'!P30</f>
        <v>0</v>
      </c>
      <c r="X9" s="498">
        <f>'Plot (1)'!Q30</f>
        <v>0</v>
      </c>
      <c r="Y9" s="499">
        <f>'Plot (1)'!P31</f>
        <v>0</v>
      </c>
      <c r="Z9" s="498">
        <f>'Plot (1)'!Q31</f>
        <v>0</v>
      </c>
      <c r="AA9" s="499">
        <f>'Plot (1)'!R29</f>
        <v>0</v>
      </c>
      <c r="AB9" s="498">
        <f>'Plot (1)'!S29</f>
        <v>0</v>
      </c>
      <c r="AC9" s="499">
        <f>'Plot (1)'!R30</f>
        <v>0</v>
      </c>
      <c r="AD9" s="498">
        <f>'Plot (1)'!S30</f>
        <v>0</v>
      </c>
      <c r="AE9" s="499">
        <f>'Plot (1)'!R31</f>
        <v>0</v>
      </c>
      <c r="AF9" s="498">
        <f>'Plot (1)'!S31</f>
        <v>0</v>
      </c>
      <c r="AG9" s="499">
        <f>'Plot (1)'!T29</f>
        <v>0</v>
      </c>
      <c r="AH9" s="498">
        <f>'Plot (1)'!U29</f>
        <v>0</v>
      </c>
      <c r="AI9" s="499">
        <f>'Plot (1)'!T30</f>
        <v>0</v>
      </c>
      <c r="AJ9" s="498">
        <f>'Plot (1)'!U30</f>
        <v>0</v>
      </c>
      <c r="AK9" s="499">
        <f>'Plot (1)'!T31</f>
        <v>0</v>
      </c>
      <c r="AL9" s="498">
        <f>'Plot (1)'!U31</f>
        <v>0</v>
      </c>
      <c r="AM9" s="100"/>
      <c r="AN9" s="252">
        <v>2</v>
      </c>
      <c r="AO9" s="252" t="str">
        <f ca="1">+I13</f>
        <v>N/A</v>
      </c>
      <c r="AP9" s="249">
        <f t="shared" ref="AP9:AU9" si="8">+SUM(I14:I23)</f>
        <v>0</v>
      </c>
      <c r="AQ9" s="245">
        <f t="shared" si="8"/>
        <v>0</v>
      </c>
      <c r="AR9" s="245">
        <f t="shared" si="8"/>
        <v>0</v>
      </c>
      <c r="AS9" s="245">
        <f t="shared" si="8"/>
        <v>0</v>
      </c>
      <c r="AT9" s="245">
        <f t="shared" si="8"/>
        <v>0</v>
      </c>
      <c r="AU9" s="245">
        <f t="shared" si="8"/>
        <v>0</v>
      </c>
      <c r="AV9" s="252">
        <f t="shared" si="1"/>
        <v>0</v>
      </c>
      <c r="AW9" s="90"/>
      <c r="AX9" s="8" t="s">
        <v>404</v>
      </c>
      <c r="AY9" t="s">
        <v>417</v>
      </c>
      <c r="AZ9" t="s">
        <v>418</v>
      </c>
      <c r="BA9" t="s">
        <v>419</v>
      </c>
      <c r="BB9" t="s">
        <v>420</v>
      </c>
      <c r="BC9" t="s">
        <v>421</v>
      </c>
      <c r="BD9" t="s">
        <v>422</v>
      </c>
      <c r="BE9" t="s">
        <v>466</v>
      </c>
      <c r="BF9" s="126" t="s">
        <v>468</v>
      </c>
      <c r="BG9" s="541" t="s">
        <v>551</v>
      </c>
      <c r="BH9" s="541"/>
      <c r="BI9" s="541"/>
      <c r="BJ9" s="541"/>
      <c r="BK9" s="541"/>
      <c r="BL9" s="90"/>
      <c r="BM9" s="90"/>
      <c r="BN9" s="90"/>
      <c r="BO9" s="90"/>
      <c r="BP9" s="90"/>
      <c r="BQ9" s="90"/>
      <c r="BR9" s="90"/>
      <c r="BS9" s="90"/>
      <c r="BT9" s="90"/>
      <c r="BU9" s="90"/>
      <c r="BV9" s="90"/>
      <c r="BW9" s="90"/>
      <c r="BX9" s="90"/>
      <c r="BY9" s="90"/>
      <c r="BZ9" s="90"/>
      <c r="CA9" s="90"/>
      <c r="CB9" s="90"/>
      <c r="CC9" s="90"/>
      <c r="CD9" s="90"/>
      <c r="CE9" s="90"/>
      <c r="CF9" s="90"/>
      <c r="CG9" s="90"/>
      <c r="CH9" s="90"/>
      <c r="CI9" s="90"/>
      <c r="CJ9" s="90"/>
      <c r="CK9" s="90"/>
      <c r="CL9" s="90"/>
      <c r="CM9" s="90"/>
      <c r="CN9" s="90"/>
      <c r="CO9" s="90"/>
      <c r="CP9" s="90"/>
      <c r="CQ9" s="90"/>
    </row>
    <row r="10" spans="1:96">
      <c r="A10" s="497">
        <v>1</v>
      </c>
      <c r="B10" s="498">
        <f>+'Plot (1)'!A$32</f>
        <v>0</v>
      </c>
      <c r="C10" s="499">
        <f>'Plot (1)'!J32</f>
        <v>0</v>
      </c>
      <c r="D10" s="498">
        <f>'Plot (1)'!K32</f>
        <v>0</v>
      </c>
      <c r="E10" s="499">
        <f>'Plot (1)'!J33</f>
        <v>0</v>
      </c>
      <c r="F10" s="498">
        <f>'Plot (1)'!K33</f>
        <v>0</v>
      </c>
      <c r="G10" s="499">
        <f>'Plot (1)'!J34</f>
        <v>0</v>
      </c>
      <c r="H10" s="498">
        <f>'Plot (1)'!K34</f>
        <v>0</v>
      </c>
      <c r="I10" s="499">
        <f>'Plot (1)'!L32</f>
        <v>0</v>
      </c>
      <c r="J10" s="498">
        <f>'Plot (1)'!M32</f>
        <v>0</v>
      </c>
      <c r="K10" s="499">
        <f>'Plot (1)'!L33</f>
        <v>0</v>
      </c>
      <c r="L10" s="498">
        <f>'Plot (1)'!M33</f>
        <v>0</v>
      </c>
      <c r="M10" s="499">
        <f>'Plot (1)'!L34</f>
        <v>0</v>
      </c>
      <c r="N10" s="498">
        <f>'Plot (1)'!M34</f>
        <v>0</v>
      </c>
      <c r="O10" s="499">
        <f>'Plot (1)'!N32</f>
        <v>0</v>
      </c>
      <c r="P10" s="498">
        <f>'Plot (1)'!O32</f>
        <v>0</v>
      </c>
      <c r="Q10" s="499">
        <f>'Plot (1)'!N33</f>
        <v>0</v>
      </c>
      <c r="R10" s="498">
        <f>'Plot (1)'!O33</f>
        <v>0</v>
      </c>
      <c r="S10" s="499">
        <f>'Plot (1)'!N34</f>
        <v>0</v>
      </c>
      <c r="T10" s="498">
        <f>'Plot (1)'!O34</f>
        <v>0</v>
      </c>
      <c r="U10" s="499">
        <f>'Plot (1)'!P32</f>
        <v>0</v>
      </c>
      <c r="V10" s="498">
        <f>'Plot (1)'!Q32</f>
        <v>0</v>
      </c>
      <c r="W10" s="499">
        <f>'Plot (1)'!P33</f>
        <v>0</v>
      </c>
      <c r="X10" s="498">
        <f>'Plot (1)'!Q33</f>
        <v>0</v>
      </c>
      <c r="Y10" s="499">
        <f>'Plot (1)'!P34</f>
        <v>0</v>
      </c>
      <c r="Z10" s="498">
        <f>'Plot (1)'!Q34</f>
        <v>0</v>
      </c>
      <c r="AA10" s="499">
        <f>'Plot (1)'!R32</f>
        <v>0</v>
      </c>
      <c r="AB10" s="498">
        <f>'Plot (1)'!S32</f>
        <v>0</v>
      </c>
      <c r="AC10" s="499">
        <f>'Plot (1)'!R33</f>
        <v>0</v>
      </c>
      <c r="AD10" s="498">
        <f>'Plot (1)'!S33</f>
        <v>0</v>
      </c>
      <c r="AE10" s="499">
        <f>'Plot (1)'!R34</f>
        <v>0</v>
      </c>
      <c r="AF10" s="498">
        <f>'Plot (1)'!S34</f>
        <v>0</v>
      </c>
      <c r="AG10" s="499">
        <f>'Plot (1)'!T32</f>
        <v>0</v>
      </c>
      <c r="AH10" s="498">
        <f>'Plot (1)'!U32</f>
        <v>0</v>
      </c>
      <c r="AI10" s="499">
        <f>'Plot (1)'!T33</f>
        <v>0</v>
      </c>
      <c r="AJ10" s="498">
        <f>'Plot (1)'!U33</f>
        <v>0</v>
      </c>
      <c r="AK10" s="499">
        <f>'Plot (1)'!T34</f>
        <v>0</v>
      </c>
      <c r="AL10" s="498">
        <f>'Plot (1)'!U34</f>
        <v>0</v>
      </c>
      <c r="AM10" s="100"/>
      <c r="AN10" s="252">
        <v>2</v>
      </c>
      <c r="AO10" s="252" t="str">
        <f ca="1">+O13</f>
        <v>N/A</v>
      </c>
      <c r="AP10" s="249">
        <f t="shared" ref="AP10:AU10" si="9">+SUM(O14:O23)</f>
        <v>0</v>
      </c>
      <c r="AQ10" s="245">
        <f t="shared" si="9"/>
        <v>0</v>
      </c>
      <c r="AR10" s="245">
        <f t="shared" si="9"/>
        <v>0</v>
      </c>
      <c r="AS10" s="245">
        <f t="shared" si="9"/>
        <v>0</v>
      </c>
      <c r="AT10" s="245">
        <f t="shared" si="9"/>
        <v>0</v>
      </c>
      <c r="AU10" s="245">
        <f t="shared" si="9"/>
        <v>0</v>
      </c>
      <c r="AV10" s="252">
        <f t="shared" si="1"/>
        <v>0</v>
      </c>
      <c r="AW10" s="90"/>
      <c r="AX10" s="9" t="s">
        <v>555</v>
      </c>
      <c r="AY10" s="244">
        <v>0</v>
      </c>
      <c r="AZ10" s="244">
        <v>0</v>
      </c>
      <c r="BA10" s="244">
        <v>0</v>
      </c>
      <c r="BB10" s="244">
        <v>0</v>
      </c>
      <c r="BC10" s="244">
        <v>0</v>
      </c>
      <c r="BD10" s="244">
        <v>0</v>
      </c>
      <c r="BE10" s="244">
        <v>0</v>
      </c>
      <c r="BF10" s="127">
        <f t="shared" ref="BF10:BF22" si="10">SUM(AY10:BD10)</f>
        <v>0</v>
      </c>
      <c r="BG10" s="541" t="s">
        <v>1552</v>
      </c>
      <c r="BH10" s="541"/>
      <c r="BI10" s="541"/>
      <c r="BJ10" s="541"/>
      <c r="BK10" s="541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</row>
    <row r="11" spans="1:96">
      <c r="A11" s="497">
        <v>1</v>
      </c>
      <c r="B11" s="498">
        <f>+'Plot (1)'!A$35</f>
        <v>0</v>
      </c>
      <c r="C11" s="499">
        <f>'Plot (1)'!J35</f>
        <v>0</v>
      </c>
      <c r="D11" s="498">
        <f>'Plot (1)'!K35</f>
        <v>0</v>
      </c>
      <c r="E11" s="499">
        <f>'Plot (1)'!J36</f>
        <v>0</v>
      </c>
      <c r="F11" s="498">
        <f>'Plot (1)'!K36</f>
        <v>0</v>
      </c>
      <c r="G11" s="499">
        <f>'Plot (1)'!J37</f>
        <v>0</v>
      </c>
      <c r="H11" s="498">
        <f>'Plot (1)'!K37</f>
        <v>0</v>
      </c>
      <c r="I11" s="499">
        <f>'Plot (1)'!L35</f>
        <v>0</v>
      </c>
      <c r="J11" s="498">
        <f>'Plot (1)'!M35</f>
        <v>0</v>
      </c>
      <c r="K11" s="499">
        <f>'Plot (1)'!L36</f>
        <v>0</v>
      </c>
      <c r="L11" s="498">
        <f>'Plot (1)'!M36</f>
        <v>0</v>
      </c>
      <c r="M11" s="499">
        <f>'Plot (1)'!L37</f>
        <v>0</v>
      </c>
      <c r="N11" s="498">
        <f>'Plot (1)'!M37</f>
        <v>0</v>
      </c>
      <c r="O11" s="499">
        <f>'Plot (1)'!N35</f>
        <v>0</v>
      </c>
      <c r="P11" s="498">
        <f>'Plot (1)'!O35</f>
        <v>0</v>
      </c>
      <c r="Q11" s="499">
        <f>'Plot (1)'!N36</f>
        <v>0</v>
      </c>
      <c r="R11" s="498">
        <f>'Plot (1)'!O36</f>
        <v>0</v>
      </c>
      <c r="S11" s="499">
        <f>'Plot (1)'!N37</f>
        <v>0</v>
      </c>
      <c r="T11" s="498">
        <f>'Plot (1)'!O37</f>
        <v>0</v>
      </c>
      <c r="U11" s="499">
        <f>'Plot (1)'!P35</f>
        <v>0</v>
      </c>
      <c r="V11" s="498">
        <f>'Plot (1)'!Q35</f>
        <v>0</v>
      </c>
      <c r="W11" s="499">
        <f>'Plot (1)'!P36</f>
        <v>0</v>
      </c>
      <c r="X11" s="498">
        <f>'Plot (1)'!Q36</f>
        <v>0</v>
      </c>
      <c r="Y11" s="499">
        <f>'Plot (1)'!P37</f>
        <v>0</v>
      </c>
      <c r="Z11" s="498">
        <f>'Plot (1)'!Q37</f>
        <v>0</v>
      </c>
      <c r="AA11" s="499">
        <f>'Plot (1)'!R35</f>
        <v>0</v>
      </c>
      <c r="AB11" s="498">
        <f>'Plot (1)'!S35</f>
        <v>0</v>
      </c>
      <c r="AC11" s="499">
        <f>'Plot (1)'!R36</f>
        <v>0</v>
      </c>
      <c r="AD11" s="498">
        <f>'Plot (1)'!S36</f>
        <v>0</v>
      </c>
      <c r="AE11" s="499">
        <f>'Plot (1)'!R37</f>
        <v>0</v>
      </c>
      <c r="AF11" s="498">
        <f>'Plot (1)'!S37</f>
        <v>0</v>
      </c>
      <c r="AG11" s="499">
        <f>'Plot (1)'!T35</f>
        <v>0</v>
      </c>
      <c r="AH11" s="498">
        <f>'Plot (1)'!U35</f>
        <v>0</v>
      </c>
      <c r="AI11" s="499">
        <f>'Plot (1)'!T36</f>
        <v>0</v>
      </c>
      <c r="AJ11" s="498">
        <f>'Plot (1)'!U36</f>
        <v>0</v>
      </c>
      <c r="AK11" s="499">
        <f>'Plot (1)'!T37</f>
        <v>0</v>
      </c>
      <c r="AL11" s="498">
        <f>'Plot (1)'!U37</f>
        <v>0</v>
      </c>
      <c r="AM11" s="100"/>
      <c r="AN11" s="252">
        <v>2</v>
      </c>
      <c r="AO11" s="252" t="str">
        <f ca="1">+U13</f>
        <v>N/A</v>
      </c>
      <c r="AP11" s="249">
        <f t="shared" ref="AP11:AU11" si="11">+SUM(U14:U23)</f>
        <v>0</v>
      </c>
      <c r="AQ11" s="245">
        <f t="shared" si="11"/>
        <v>0</v>
      </c>
      <c r="AR11" s="245">
        <f t="shared" si="11"/>
        <v>0</v>
      </c>
      <c r="AS11" s="245">
        <f t="shared" si="11"/>
        <v>0</v>
      </c>
      <c r="AT11" s="245">
        <f t="shared" si="11"/>
        <v>0</v>
      </c>
      <c r="AU11" s="245">
        <f t="shared" si="11"/>
        <v>0</v>
      </c>
      <c r="AV11" s="252">
        <f t="shared" si="1"/>
        <v>0</v>
      </c>
      <c r="AW11" s="90"/>
      <c r="BF11" s="102">
        <f t="shared" si="10"/>
        <v>0</v>
      </c>
      <c r="BG11" s="541" t="s">
        <v>469</v>
      </c>
      <c r="BH11" s="541"/>
      <c r="BI11" s="541"/>
      <c r="BJ11" s="541"/>
      <c r="BK11" s="541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</row>
    <row r="12" spans="1:96">
      <c r="A12" s="497">
        <v>1</v>
      </c>
      <c r="B12" s="498">
        <f>+'Plot (1)'!A$38</f>
        <v>0</v>
      </c>
      <c r="C12" s="499">
        <f>'Plot (1)'!J38</f>
        <v>0</v>
      </c>
      <c r="D12" s="498">
        <f>'Plot (1)'!K38</f>
        <v>0</v>
      </c>
      <c r="E12" s="499">
        <f>'Plot (1)'!J39</f>
        <v>0</v>
      </c>
      <c r="F12" s="498">
        <f>'Plot (1)'!K39</f>
        <v>0</v>
      </c>
      <c r="G12" s="499">
        <f>'Plot (1)'!J40</f>
        <v>0</v>
      </c>
      <c r="H12" s="498">
        <f>'Plot (1)'!K40</f>
        <v>0</v>
      </c>
      <c r="I12" s="499">
        <f>'Plot (1)'!L38</f>
        <v>0</v>
      </c>
      <c r="J12" s="498">
        <f>'Plot (1)'!M38</f>
        <v>0</v>
      </c>
      <c r="K12" s="499">
        <f>'Plot (1)'!L39</f>
        <v>0</v>
      </c>
      <c r="L12" s="498">
        <f>'Plot (1)'!M39</f>
        <v>0</v>
      </c>
      <c r="M12" s="499">
        <f>'Plot (1)'!L40</f>
        <v>0</v>
      </c>
      <c r="N12" s="498">
        <f>'Plot (1)'!M40</f>
        <v>0</v>
      </c>
      <c r="O12" s="499">
        <f>'Plot (1)'!N38</f>
        <v>0</v>
      </c>
      <c r="P12" s="498">
        <f>'Plot (1)'!O38</f>
        <v>0</v>
      </c>
      <c r="Q12" s="499">
        <f>'Plot (1)'!N39</f>
        <v>0</v>
      </c>
      <c r="R12" s="498">
        <f>'Plot (1)'!O39</f>
        <v>0</v>
      </c>
      <c r="S12" s="499">
        <f>'Plot (1)'!N40</f>
        <v>0</v>
      </c>
      <c r="T12" s="498">
        <f>'Plot (1)'!O40</f>
        <v>0</v>
      </c>
      <c r="U12" s="499">
        <f>'Plot (1)'!P38</f>
        <v>0</v>
      </c>
      <c r="V12" s="498">
        <f>'Plot (1)'!Q38</f>
        <v>0</v>
      </c>
      <c r="W12" s="499">
        <f>'Plot (1)'!P39</f>
        <v>0</v>
      </c>
      <c r="X12" s="498">
        <f>'Plot (1)'!Q39</f>
        <v>0</v>
      </c>
      <c r="Y12" s="499">
        <f>'Plot (1)'!P40</f>
        <v>0</v>
      </c>
      <c r="Z12" s="498">
        <f>'Plot (1)'!Q40</f>
        <v>0</v>
      </c>
      <c r="AA12" s="499">
        <f>'Plot (1)'!R38</f>
        <v>0</v>
      </c>
      <c r="AB12" s="498">
        <f>'Plot (1)'!S38</f>
        <v>0</v>
      </c>
      <c r="AC12" s="499">
        <f>'Plot (1)'!R39</f>
        <v>0</v>
      </c>
      <c r="AD12" s="498">
        <f>'Plot (1)'!S39</f>
        <v>0</v>
      </c>
      <c r="AE12" s="499">
        <f>'Plot (1)'!R40</f>
        <v>0</v>
      </c>
      <c r="AF12" s="498">
        <f>'Plot (1)'!S40</f>
        <v>0</v>
      </c>
      <c r="AG12" s="499">
        <f>'Plot (1)'!T38</f>
        <v>0</v>
      </c>
      <c r="AH12" s="498">
        <f>'Plot (1)'!U38</f>
        <v>0</v>
      </c>
      <c r="AI12" s="499">
        <f>'Plot (1)'!T39</f>
        <v>0</v>
      </c>
      <c r="AJ12" s="498">
        <f>'Plot (1)'!U39</f>
        <v>0</v>
      </c>
      <c r="AK12" s="499">
        <f>'Plot (1)'!T40</f>
        <v>0</v>
      </c>
      <c r="AL12" s="498">
        <f>'Plot (1)'!U40</f>
        <v>0</v>
      </c>
      <c r="AM12" s="100"/>
      <c r="AN12" s="252">
        <v>2</v>
      </c>
      <c r="AO12" s="252" t="str">
        <f ca="1">+AA13</f>
        <v>N/A</v>
      </c>
      <c r="AP12" s="249">
        <f>+SUM(AA14:AA23)</f>
        <v>0</v>
      </c>
      <c r="AQ12" s="245">
        <f>+SUM(V15:V24)</f>
        <v>0</v>
      </c>
      <c r="AR12" s="245">
        <f>+SUM(W15:W24)</f>
        <v>0</v>
      </c>
      <c r="AS12" s="245">
        <f>+SUM(X15:X24)</f>
        <v>0</v>
      </c>
      <c r="AT12" s="245">
        <f>+SUM(Y15:Y24)</f>
        <v>0</v>
      </c>
      <c r="AU12" s="245">
        <f>+SUM(Z15:Z24)</f>
        <v>0</v>
      </c>
      <c r="AV12" s="252">
        <f t="shared" si="1"/>
        <v>0</v>
      </c>
      <c r="AW12" s="90"/>
      <c r="BF12" s="102">
        <f t="shared" si="10"/>
        <v>0</v>
      </c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</row>
    <row r="13" spans="1:96" ht="45" customHeight="1" thickBot="1">
      <c r="A13" s="21">
        <v>2</v>
      </c>
      <c r="B13" s="22" t="s">
        <v>11</v>
      </c>
      <c r="C13" s="1090" t="str">
        <f ca="1">IF(CELL("type",('Plot (2)'!$J$8))="b","N/A",'Plot (2)'!$J$8)</f>
        <v>N/A</v>
      </c>
      <c r="D13" s="1091"/>
      <c r="E13" s="1091"/>
      <c r="F13" s="1091"/>
      <c r="G13" s="1091"/>
      <c r="H13" s="1092"/>
      <c r="I13" s="1090" t="str">
        <f ca="1">IF(CELL("type",('Plot (2)'!$L$8))="b","N/A",'Plot (2)'!$L$8)</f>
        <v>N/A</v>
      </c>
      <c r="J13" s="1091"/>
      <c r="K13" s="1091"/>
      <c r="L13" s="1091"/>
      <c r="M13" s="1091"/>
      <c r="N13" s="1092"/>
      <c r="O13" s="1090" t="str">
        <f ca="1">IF(CELL("type",('Plot (2)'!$N$8))="b","N/A",'Plot (2)'!$N$8)</f>
        <v>N/A</v>
      </c>
      <c r="P13" s="1091"/>
      <c r="Q13" s="1091"/>
      <c r="R13" s="1091"/>
      <c r="S13" s="1091"/>
      <c r="T13" s="1092"/>
      <c r="U13" s="1090" t="str">
        <f ca="1">IF(CELL("type",('Plot (2)'!$P$8))="b","N/A",'Plot (2)'!$P$8)</f>
        <v>N/A</v>
      </c>
      <c r="V13" s="1091"/>
      <c r="W13" s="1091"/>
      <c r="X13" s="1091"/>
      <c r="Y13" s="1091"/>
      <c r="Z13" s="1092"/>
      <c r="AA13" s="1090" t="str">
        <f ca="1">IF(CELL("type",('Plot (2)'!$R$8))="b","N/A",'Plot (2)'!$R$8)</f>
        <v>N/A</v>
      </c>
      <c r="AB13" s="1091"/>
      <c r="AC13" s="1091"/>
      <c r="AD13" s="1091"/>
      <c r="AE13" s="1091"/>
      <c r="AF13" s="1092"/>
      <c r="AG13" s="1090" t="str">
        <f ca="1">IF(CELL("type",('Plot (2)'!$T$8))="b","N/A",'Plot (2)'!$T$8)</f>
        <v>N/A</v>
      </c>
      <c r="AH13" s="1091"/>
      <c r="AI13" s="1091"/>
      <c r="AJ13" s="1091"/>
      <c r="AK13" s="1091"/>
      <c r="AL13" s="1092"/>
      <c r="AM13" s="100"/>
      <c r="AN13" s="253">
        <v>2</v>
      </c>
      <c r="AO13" s="253" t="str">
        <f ca="1">+AG13</f>
        <v>N/A</v>
      </c>
      <c r="AP13" s="250">
        <f t="shared" ref="AP13:AU13" si="12">+SUM(AG14:AG23)</f>
        <v>0</v>
      </c>
      <c r="AQ13" s="246">
        <f t="shared" si="12"/>
        <v>0</v>
      </c>
      <c r="AR13" s="246">
        <f t="shared" si="12"/>
        <v>0</v>
      </c>
      <c r="AS13" s="246">
        <f t="shared" si="12"/>
        <v>0</v>
      </c>
      <c r="AT13" s="246">
        <f t="shared" si="12"/>
        <v>0</v>
      </c>
      <c r="AU13" s="246">
        <f t="shared" si="12"/>
        <v>0</v>
      </c>
      <c r="AV13" s="253">
        <f t="shared" si="1"/>
        <v>0</v>
      </c>
      <c r="AW13" s="90"/>
      <c r="BF13" s="102">
        <f t="shared" si="10"/>
        <v>0</v>
      </c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</row>
    <row r="14" spans="1:96">
      <c r="A14" s="500">
        <v>2</v>
      </c>
      <c r="B14" s="498">
        <f>+'Plot (2)'!A$11</f>
        <v>0</v>
      </c>
      <c r="C14" s="499">
        <f>'Plot (2)'!$J$11</f>
        <v>0</v>
      </c>
      <c r="D14" s="498">
        <f>'Plot (2)'!$K$11</f>
        <v>0</v>
      </c>
      <c r="E14" s="499">
        <f>'Plot (2)'!$J$12</f>
        <v>0</v>
      </c>
      <c r="F14" s="498">
        <f>'Plot (2)'!$K$12</f>
        <v>0</v>
      </c>
      <c r="G14" s="499">
        <f>'Plot (2)'!$J$13</f>
        <v>0</v>
      </c>
      <c r="H14" s="498">
        <f>'Plot (2)'!$K$13</f>
        <v>0</v>
      </c>
      <c r="I14" s="499">
        <f>'Plot (2)'!$L$11</f>
        <v>0</v>
      </c>
      <c r="J14" s="498">
        <f>'Plot (2)'!$M$11</f>
        <v>0</v>
      </c>
      <c r="K14" s="499">
        <f>'Plot (2)'!$L$12</f>
        <v>0</v>
      </c>
      <c r="L14" s="498">
        <f>'Plot (2)'!$M$12</f>
        <v>0</v>
      </c>
      <c r="M14" s="499">
        <f>'Plot (2)'!$L$13</f>
        <v>0</v>
      </c>
      <c r="N14" s="498">
        <f>'Plot (2)'!$M$13</f>
        <v>0</v>
      </c>
      <c r="O14" s="499">
        <f>'Plot (2)'!$N$11</f>
        <v>0</v>
      </c>
      <c r="P14" s="498">
        <f>'Plot (2)'!$O$11</f>
        <v>0</v>
      </c>
      <c r="Q14" s="499">
        <f>'Plot (2)'!$N$12</f>
        <v>0</v>
      </c>
      <c r="R14" s="498">
        <f>'Plot (2)'!$O$12</f>
        <v>0</v>
      </c>
      <c r="S14" s="499">
        <f>'Plot (2)'!$N$13</f>
        <v>0</v>
      </c>
      <c r="T14" s="498">
        <f>'Plot (2)'!$O$13</f>
        <v>0</v>
      </c>
      <c r="U14" s="499">
        <f>'Plot (2)'!$P$11</f>
        <v>0</v>
      </c>
      <c r="V14" s="498">
        <f>'Plot (2)'!$Q$11</f>
        <v>0</v>
      </c>
      <c r="W14" s="499">
        <f>'Plot (2)'!$P$12</f>
        <v>0</v>
      </c>
      <c r="X14" s="498">
        <f>'Plot (2)'!$Q$12</f>
        <v>0</v>
      </c>
      <c r="Y14" s="499">
        <f>'Plot (2)'!$P$13</f>
        <v>0</v>
      </c>
      <c r="Z14" s="498">
        <f>'Plot (2)'!$Q$13</f>
        <v>0</v>
      </c>
      <c r="AA14" s="499">
        <f>'Plot (2)'!$R$11</f>
        <v>0</v>
      </c>
      <c r="AB14" s="498">
        <f>'Plot (2)'!$S$11</f>
        <v>0</v>
      </c>
      <c r="AC14" s="499">
        <f>'Plot (2)'!$R$12</f>
        <v>0</v>
      </c>
      <c r="AD14" s="498">
        <f>'Plot (2)'!$S$12</f>
        <v>0</v>
      </c>
      <c r="AE14" s="499">
        <f>'Plot (2)'!$R$13</f>
        <v>0</v>
      </c>
      <c r="AF14" s="498">
        <f>'Plot (2)'!$S$13</f>
        <v>0</v>
      </c>
      <c r="AG14" s="499">
        <f>'Plot (2)'!$T$11</f>
        <v>0</v>
      </c>
      <c r="AH14" s="498">
        <f>'Plot (2)'!$U$11</f>
        <v>0</v>
      </c>
      <c r="AI14" s="499">
        <f>'Plot (2)'!$T$12</f>
        <v>0</v>
      </c>
      <c r="AJ14" s="498">
        <f>'Plot (2)'!$U$12</f>
        <v>0</v>
      </c>
      <c r="AK14" s="499">
        <f>'Plot (2)'!$T$13</f>
        <v>0</v>
      </c>
      <c r="AL14" s="498">
        <f>'Plot (2)'!$U$13</f>
        <v>0</v>
      </c>
      <c r="AM14" s="100"/>
      <c r="AN14" s="252">
        <v>3</v>
      </c>
      <c r="AO14" s="252" t="str">
        <f ca="1">+C24</f>
        <v>N/A</v>
      </c>
      <c r="AP14" s="251">
        <f t="shared" ref="AP14:AU14" si="13">+SUM(C25:C34)</f>
        <v>0</v>
      </c>
      <c r="AQ14" s="247">
        <f t="shared" si="13"/>
        <v>0</v>
      </c>
      <c r="AR14" s="247">
        <f t="shared" si="13"/>
        <v>0</v>
      </c>
      <c r="AS14" s="247">
        <f t="shared" si="13"/>
        <v>0</v>
      </c>
      <c r="AT14" s="247">
        <f t="shared" si="13"/>
        <v>0</v>
      </c>
      <c r="AU14" s="247">
        <f t="shared" si="13"/>
        <v>0</v>
      </c>
      <c r="AV14" s="252">
        <f t="shared" si="1"/>
        <v>0</v>
      </c>
      <c r="AW14" s="90"/>
      <c r="BF14" s="102">
        <f t="shared" si="10"/>
        <v>0</v>
      </c>
      <c r="BG14" s="99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</row>
    <row r="15" spans="1:96">
      <c r="A15" s="500">
        <v>2</v>
      </c>
      <c r="B15" s="498">
        <f>+'Plot (2)'!A$14</f>
        <v>0</v>
      </c>
      <c r="C15" s="499">
        <f>'Plot (2)'!$J$14</f>
        <v>0</v>
      </c>
      <c r="D15" s="498">
        <f>'Plot (2)'!$K$14</f>
        <v>0</v>
      </c>
      <c r="E15" s="499">
        <f>'Plot (2)'!$J$15</f>
        <v>0</v>
      </c>
      <c r="F15" s="498">
        <f>'Plot (2)'!$K$15</f>
        <v>0</v>
      </c>
      <c r="G15" s="499">
        <f>'Plot (2)'!$J$16</f>
        <v>0</v>
      </c>
      <c r="H15" s="498">
        <f>'Plot (2)'!$K$16</f>
        <v>0</v>
      </c>
      <c r="I15" s="499">
        <f>'Plot (2)'!$L$14</f>
        <v>0</v>
      </c>
      <c r="J15" s="498">
        <f>'Plot (2)'!$M$14</f>
        <v>0</v>
      </c>
      <c r="K15" s="499">
        <f>'Plot (2)'!$L$15</f>
        <v>0</v>
      </c>
      <c r="L15" s="498">
        <f>'Plot (2)'!$M$15</f>
        <v>0</v>
      </c>
      <c r="M15" s="499">
        <f>'Plot (2)'!$L$16</f>
        <v>0</v>
      </c>
      <c r="N15" s="498">
        <f>'Plot (2)'!$M$16</f>
        <v>0</v>
      </c>
      <c r="O15" s="499">
        <f>'Plot (2)'!$N$14</f>
        <v>0</v>
      </c>
      <c r="P15" s="498">
        <f>'Plot (2)'!$O$14</f>
        <v>0</v>
      </c>
      <c r="Q15" s="499">
        <f>'Plot (2)'!$N$15</f>
        <v>0</v>
      </c>
      <c r="R15" s="498">
        <f>'Plot (2)'!$O$15</f>
        <v>0</v>
      </c>
      <c r="S15" s="499">
        <f>'Plot (2)'!$N$16</f>
        <v>0</v>
      </c>
      <c r="T15" s="498">
        <f>'Plot (2)'!$O$16</f>
        <v>0</v>
      </c>
      <c r="U15" s="499">
        <f>'Plot (2)'!$P$14</f>
        <v>0</v>
      </c>
      <c r="V15" s="498">
        <f>'Plot (2)'!$Q$14</f>
        <v>0</v>
      </c>
      <c r="W15" s="499">
        <f>'Plot (2)'!$P$15</f>
        <v>0</v>
      </c>
      <c r="X15" s="498">
        <f>'Plot (2)'!$Q$15</f>
        <v>0</v>
      </c>
      <c r="Y15" s="499">
        <f>'Plot (2)'!$P$16</f>
        <v>0</v>
      </c>
      <c r="Z15" s="498">
        <f>'Plot (2)'!$Q$16</f>
        <v>0</v>
      </c>
      <c r="AA15" s="499">
        <f>'Plot (2)'!$R$14</f>
        <v>0</v>
      </c>
      <c r="AB15" s="498">
        <f>'Plot (2)'!$S$14</f>
        <v>0</v>
      </c>
      <c r="AC15" s="499">
        <f>'Plot (2)'!$R$15</f>
        <v>0</v>
      </c>
      <c r="AD15" s="498">
        <f>'Plot (2)'!$S$15</f>
        <v>0</v>
      </c>
      <c r="AE15" s="499">
        <f>'Plot (2)'!$R$16</f>
        <v>0</v>
      </c>
      <c r="AF15" s="498">
        <f>'Plot (2)'!$S$16</f>
        <v>0</v>
      </c>
      <c r="AG15" s="499">
        <f>'Plot (2)'!$T$14</f>
        <v>0</v>
      </c>
      <c r="AH15" s="498">
        <f>'Plot (2)'!$U$14</f>
        <v>0</v>
      </c>
      <c r="AI15" s="499">
        <f>'Plot (2)'!$T$15</f>
        <v>0</v>
      </c>
      <c r="AJ15" s="498">
        <f>'Plot (2)'!$U$15</f>
        <v>0</v>
      </c>
      <c r="AK15" s="499">
        <f>'Plot (2)'!$T$16</f>
        <v>0</v>
      </c>
      <c r="AL15" s="498">
        <f>'Plot (2)'!$U$16</f>
        <v>0</v>
      </c>
      <c r="AM15" s="100"/>
      <c r="AN15" s="252">
        <v>3</v>
      </c>
      <c r="AO15" s="252" t="str">
        <f ca="1">+I24</f>
        <v>N/A</v>
      </c>
      <c r="AP15" s="249">
        <f t="shared" ref="AP15:AU15" si="14">+SUM(I25:I34)</f>
        <v>0</v>
      </c>
      <c r="AQ15" s="245">
        <f t="shared" si="14"/>
        <v>0</v>
      </c>
      <c r="AR15" s="245">
        <f t="shared" si="14"/>
        <v>0</v>
      </c>
      <c r="AS15" s="245">
        <f t="shared" si="14"/>
        <v>0</v>
      </c>
      <c r="AT15" s="245">
        <f t="shared" si="14"/>
        <v>0</v>
      </c>
      <c r="AU15" s="245">
        <f t="shared" si="14"/>
        <v>0</v>
      </c>
      <c r="AV15" s="252">
        <f t="shared" si="1"/>
        <v>0</v>
      </c>
      <c r="AW15" s="90"/>
      <c r="BF15" s="102">
        <f t="shared" si="10"/>
        <v>0</v>
      </c>
      <c r="BG15" s="99"/>
      <c r="BH15" s="90"/>
      <c r="BI15" s="90"/>
      <c r="BJ15" s="90"/>
      <c r="BK15" s="90"/>
      <c r="BL15" s="90"/>
      <c r="BM15" s="90"/>
      <c r="BN15" s="90"/>
      <c r="BO15" s="90"/>
      <c r="BP15" s="90"/>
      <c r="BQ15" s="90"/>
      <c r="BR15" s="90"/>
      <c r="BS15" s="90"/>
      <c r="BT15" s="90"/>
      <c r="BU15" s="90"/>
      <c r="BV15" s="90"/>
      <c r="BW15" s="90"/>
      <c r="BX15" s="90"/>
      <c r="BY15" s="90"/>
      <c r="BZ15" s="90"/>
      <c r="CA15" s="90"/>
      <c r="CB15" s="90"/>
      <c r="CC15" s="90"/>
      <c r="CD15" s="90"/>
      <c r="CE15" s="90"/>
      <c r="CF15" s="90"/>
      <c r="CG15" s="90"/>
      <c r="CH15" s="90"/>
      <c r="CI15" s="90"/>
      <c r="CJ15" s="90"/>
      <c r="CK15" s="90"/>
      <c r="CL15" s="90"/>
      <c r="CM15" s="90"/>
      <c r="CN15" s="90"/>
      <c r="CO15" s="90"/>
      <c r="CP15" s="90"/>
      <c r="CQ15" s="90"/>
    </row>
    <row r="16" spans="1:96">
      <c r="A16" s="500">
        <v>2</v>
      </c>
      <c r="B16" s="498">
        <f>+'Plot (2)'!A$17</f>
        <v>0</v>
      </c>
      <c r="C16" s="499">
        <f>'Plot (2)'!$J$17</f>
        <v>0</v>
      </c>
      <c r="D16" s="498">
        <f>'Plot (2)'!$K$17</f>
        <v>0</v>
      </c>
      <c r="E16" s="499">
        <f>'Plot (2)'!$J$18</f>
        <v>0</v>
      </c>
      <c r="F16" s="498">
        <f>'Plot (2)'!$K$18</f>
        <v>0</v>
      </c>
      <c r="G16" s="499">
        <f>'Plot (2)'!$J$19</f>
        <v>0</v>
      </c>
      <c r="H16" s="498">
        <f>'Plot (2)'!$K$19</f>
        <v>0</v>
      </c>
      <c r="I16" s="499">
        <f>'Plot (2)'!$L$17</f>
        <v>0</v>
      </c>
      <c r="J16" s="498">
        <f>'Plot (2)'!$M$17</f>
        <v>0</v>
      </c>
      <c r="K16" s="499">
        <f>'Plot (2)'!$L$18</f>
        <v>0</v>
      </c>
      <c r="L16" s="498">
        <f>'Plot (2)'!$M$18</f>
        <v>0</v>
      </c>
      <c r="M16" s="499">
        <f>'Plot (2)'!$L$19</f>
        <v>0</v>
      </c>
      <c r="N16" s="498">
        <f>'Plot (2)'!$M$19</f>
        <v>0</v>
      </c>
      <c r="O16" s="499">
        <f>'Plot (2)'!$N$17</f>
        <v>0</v>
      </c>
      <c r="P16" s="498">
        <f>'Plot (2)'!$O$17</f>
        <v>0</v>
      </c>
      <c r="Q16" s="499">
        <f>'Plot (2)'!$N$18</f>
        <v>0</v>
      </c>
      <c r="R16" s="498">
        <f>'Plot (2)'!$O$18</f>
        <v>0</v>
      </c>
      <c r="S16" s="499">
        <f>'Plot (2)'!$N$19</f>
        <v>0</v>
      </c>
      <c r="T16" s="498">
        <f>'Plot (2)'!$O$19</f>
        <v>0</v>
      </c>
      <c r="U16" s="499">
        <f>'Plot (2)'!$P$17</f>
        <v>0</v>
      </c>
      <c r="V16" s="498">
        <f>'Plot (2)'!$Q$17</f>
        <v>0</v>
      </c>
      <c r="W16" s="499">
        <f>'Plot (2)'!$P$18</f>
        <v>0</v>
      </c>
      <c r="X16" s="498">
        <f>'Plot (2)'!$Q$18</f>
        <v>0</v>
      </c>
      <c r="Y16" s="499">
        <f>'Plot (2)'!$P$19</f>
        <v>0</v>
      </c>
      <c r="Z16" s="498">
        <f>'Plot (2)'!$Q$19</f>
        <v>0</v>
      </c>
      <c r="AA16" s="499">
        <f>'Plot (2)'!$R$17</f>
        <v>0</v>
      </c>
      <c r="AB16" s="498">
        <f>'Plot (2)'!$S$17</f>
        <v>0</v>
      </c>
      <c r="AC16" s="499">
        <f>'Plot (2)'!$R$18</f>
        <v>0</v>
      </c>
      <c r="AD16" s="498">
        <f>'Plot (2)'!$S$18</f>
        <v>0</v>
      </c>
      <c r="AE16" s="499">
        <f>'Plot (2)'!$R$19</f>
        <v>0</v>
      </c>
      <c r="AF16" s="498">
        <f>'Plot (2)'!$S$19</f>
        <v>0</v>
      </c>
      <c r="AG16" s="499">
        <f>'Plot (2)'!$T$17</f>
        <v>0</v>
      </c>
      <c r="AH16" s="498">
        <f>'Plot (2)'!$U$17</f>
        <v>0</v>
      </c>
      <c r="AI16" s="499">
        <f>'Plot (2)'!$T$18</f>
        <v>0</v>
      </c>
      <c r="AJ16" s="498">
        <f>'Plot (2)'!$U$18</f>
        <v>0</v>
      </c>
      <c r="AK16" s="499">
        <f>'Plot (2)'!$T$19</f>
        <v>0</v>
      </c>
      <c r="AL16" s="498">
        <f>'Plot (2)'!$U$19</f>
        <v>0</v>
      </c>
      <c r="AM16" s="100"/>
      <c r="AN16" s="252">
        <v>3</v>
      </c>
      <c r="AO16" s="252" t="str">
        <f ca="1">+O24</f>
        <v>N/A</v>
      </c>
      <c r="AP16" s="249">
        <f t="shared" ref="AP16:AU16" si="15">+SUM(O25:O34)</f>
        <v>0</v>
      </c>
      <c r="AQ16" s="245">
        <f t="shared" si="15"/>
        <v>0</v>
      </c>
      <c r="AR16" s="245">
        <f t="shared" si="15"/>
        <v>0</v>
      </c>
      <c r="AS16" s="245">
        <f t="shared" si="15"/>
        <v>0</v>
      </c>
      <c r="AT16" s="245">
        <f t="shared" si="15"/>
        <v>0</v>
      </c>
      <c r="AU16" s="245">
        <f t="shared" si="15"/>
        <v>0</v>
      </c>
      <c r="AV16" s="252">
        <f t="shared" si="1"/>
        <v>0</v>
      </c>
      <c r="AW16" s="90"/>
      <c r="BF16" s="102">
        <f t="shared" si="10"/>
        <v>0</v>
      </c>
      <c r="BG16" s="99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</row>
    <row r="17" spans="1:95">
      <c r="A17" s="500">
        <v>2</v>
      </c>
      <c r="B17" s="498">
        <f>+'Plot (2)'!A$20</f>
        <v>0</v>
      </c>
      <c r="C17" s="499">
        <f>'Plot (2)'!$J$20</f>
        <v>0</v>
      </c>
      <c r="D17" s="498">
        <f>'Plot (2)'!$K$20</f>
        <v>0</v>
      </c>
      <c r="E17" s="499">
        <f>'Plot (2)'!$J$21</f>
        <v>0</v>
      </c>
      <c r="F17" s="498">
        <f>'Plot (2)'!$K$21</f>
        <v>0</v>
      </c>
      <c r="G17" s="499">
        <f>'Plot (2)'!$J$22</f>
        <v>0</v>
      </c>
      <c r="H17" s="498">
        <f>'Plot (2)'!$K$22</f>
        <v>0</v>
      </c>
      <c r="I17" s="499">
        <f>'Plot (2)'!$L$20</f>
        <v>0</v>
      </c>
      <c r="J17" s="498">
        <f>'Plot (2)'!$M$20</f>
        <v>0</v>
      </c>
      <c r="K17" s="499">
        <f>'Plot (2)'!$L$21</f>
        <v>0</v>
      </c>
      <c r="L17" s="498">
        <f>'Plot (2)'!$M$21</f>
        <v>0</v>
      </c>
      <c r="M17" s="499">
        <f>'Plot (2)'!$L$22</f>
        <v>0</v>
      </c>
      <c r="N17" s="498">
        <f>'Plot (2)'!$M$22</f>
        <v>0</v>
      </c>
      <c r="O17" s="499">
        <f>'Plot (2)'!$N$20</f>
        <v>0</v>
      </c>
      <c r="P17" s="498">
        <f>'Plot (2)'!$O$20</f>
        <v>0</v>
      </c>
      <c r="Q17" s="499">
        <f>'Plot (2)'!$N$21</f>
        <v>0</v>
      </c>
      <c r="R17" s="498">
        <f>'Plot (2)'!$O$21</f>
        <v>0</v>
      </c>
      <c r="S17" s="499">
        <f>'Plot (2)'!$N$22</f>
        <v>0</v>
      </c>
      <c r="T17" s="498">
        <f>'Plot (2)'!$O$22</f>
        <v>0</v>
      </c>
      <c r="U17" s="499">
        <f>'Plot (2)'!$P$20</f>
        <v>0</v>
      </c>
      <c r="V17" s="498">
        <f>'Plot (2)'!$Q$20</f>
        <v>0</v>
      </c>
      <c r="W17" s="499">
        <f>'Plot (2)'!$P$21</f>
        <v>0</v>
      </c>
      <c r="X17" s="498">
        <f>'Plot (2)'!$Q$21</f>
        <v>0</v>
      </c>
      <c r="Y17" s="499">
        <f>'Plot (2)'!$P$22</f>
        <v>0</v>
      </c>
      <c r="Z17" s="498">
        <f>'Plot (2)'!$Q$22</f>
        <v>0</v>
      </c>
      <c r="AA17" s="499">
        <f>'Plot (2)'!$R$20</f>
        <v>0</v>
      </c>
      <c r="AB17" s="498">
        <f>'Plot (2)'!$S$20</f>
        <v>0</v>
      </c>
      <c r="AC17" s="499">
        <f>'Plot (2)'!$R$21</f>
        <v>0</v>
      </c>
      <c r="AD17" s="498">
        <f>'Plot (2)'!$S$21</f>
        <v>0</v>
      </c>
      <c r="AE17" s="499">
        <f>'Plot (2)'!$R$22</f>
        <v>0</v>
      </c>
      <c r="AF17" s="498">
        <f>'Plot (2)'!$S$22</f>
        <v>0</v>
      </c>
      <c r="AG17" s="499">
        <f>'Plot (2)'!$T$20</f>
        <v>0</v>
      </c>
      <c r="AH17" s="498">
        <f>'Plot (2)'!$U$20</f>
        <v>0</v>
      </c>
      <c r="AI17" s="499">
        <f>'Plot (2)'!$T$21</f>
        <v>0</v>
      </c>
      <c r="AJ17" s="498">
        <f>'Plot (2)'!$U$21</f>
        <v>0</v>
      </c>
      <c r="AK17" s="499">
        <f>'Plot (2)'!$T$22</f>
        <v>0</v>
      </c>
      <c r="AL17" s="498">
        <f>'Plot (2)'!$U$22</f>
        <v>0</v>
      </c>
      <c r="AM17" s="100"/>
      <c r="AN17" s="252">
        <v>3</v>
      </c>
      <c r="AO17" s="252" t="str">
        <f ca="1">+U24</f>
        <v>N/A</v>
      </c>
      <c r="AP17" s="249">
        <f t="shared" ref="AP17:AU17" si="16">+SUM(U25:U34)</f>
        <v>0</v>
      </c>
      <c r="AQ17" s="245">
        <f t="shared" si="16"/>
        <v>0</v>
      </c>
      <c r="AR17" s="245">
        <f t="shared" si="16"/>
        <v>0</v>
      </c>
      <c r="AS17" s="245">
        <f t="shared" si="16"/>
        <v>0</v>
      </c>
      <c r="AT17" s="245">
        <f t="shared" si="16"/>
        <v>0</v>
      </c>
      <c r="AU17" s="245">
        <f t="shared" si="16"/>
        <v>0</v>
      </c>
      <c r="AV17" s="252">
        <f t="shared" si="1"/>
        <v>0</v>
      </c>
      <c r="AW17" s="90"/>
      <c r="BF17" s="102">
        <f t="shared" si="10"/>
        <v>0</v>
      </c>
      <c r="BG17" s="99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</row>
    <row r="18" spans="1:95" ht="15.75" thickBot="1">
      <c r="A18" s="500">
        <v>2</v>
      </c>
      <c r="B18" s="498">
        <f>+'Plot (2)'!A$23</f>
        <v>0</v>
      </c>
      <c r="C18" s="499">
        <f>'Plot (2)'!$J$23</f>
        <v>0</v>
      </c>
      <c r="D18" s="498">
        <f>'Plot (2)'!$K$23</f>
        <v>0</v>
      </c>
      <c r="E18" s="499">
        <f>'Plot (2)'!$J$24</f>
        <v>0</v>
      </c>
      <c r="F18" s="498">
        <f>'Plot (2)'!$K$24</f>
        <v>0</v>
      </c>
      <c r="G18" s="499">
        <f>'Plot (2)'!$J$25</f>
        <v>0</v>
      </c>
      <c r="H18" s="498">
        <f>'Plot (2)'!$K$25</f>
        <v>0</v>
      </c>
      <c r="I18" s="499">
        <f>'Plot (2)'!$L$23</f>
        <v>0</v>
      </c>
      <c r="J18" s="498">
        <f>'Plot (2)'!$M$23</f>
        <v>0</v>
      </c>
      <c r="K18" s="499">
        <f>'Plot (2)'!$L$24</f>
        <v>0</v>
      </c>
      <c r="L18" s="498">
        <f>'Plot (2)'!$M$24</f>
        <v>0</v>
      </c>
      <c r="M18" s="499">
        <f>'Plot (2)'!$L$25</f>
        <v>0</v>
      </c>
      <c r="N18" s="498">
        <f>'Plot (2)'!$M$25</f>
        <v>0</v>
      </c>
      <c r="O18" s="499">
        <f>'Plot (2)'!$N$23</f>
        <v>0</v>
      </c>
      <c r="P18" s="498">
        <f>'Plot (2)'!$O$23</f>
        <v>0</v>
      </c>
      <c r="Q18" s="499">
        <f>'Plot (2)'!$N$24</f>
        <v>0</v>
      </c>
      <c r="R18" s="498">
        <f>'Plot (2)'!$O$24</f>
        <v>0</v>
      </c>
      <c r="S18" s="499">
        <f>'Plot (2)'!$N$25</f>
        <v>0</v>
      </c>
      <c r="T18" s="498">
        <f>'Plot (2)'!$O$25</f>
        <v>0</v>
      </c>
      <c r="U18" s="499">
        <f>'Plot (2)'!$P$23</f>
        <v>0</v>
      </c>
      <c r="V18" s="498">
        <f>'Plot (2)'!$Q$23</f>
        <v>0</v>
      </c>
      <c r="W18" s="499">
        <f>'Plot (2)'!$P$24</f>
        <v>0</v>
      </c>
      <c r="X18" s="498">
        <f>'Plot (2)'!$Q$24</f>
        <v>0</v>
      </c>
      <c r="Y18" s="499">
        <f>'Plot (2)'!$P$25</f>
        <v>0</v>
      </c>
      <c r="Z18" s="498">
        <f>'Plot (2)'!$Q$25</f>
        <v>0</v>
      </c>
      <c r="AA18" s="499">
        <f>'Plot (2)'!$R$23</f>
        <v>0</v>
      </c>
      <c r="AB18" s="498">
        <f>'Plot (2)'!$S$23</f>
        <v>0</v>
      </c>
      <c r="AC18" s="499">
        <f>'Plot (2)'!$R$24</f>
        <v>0</v>
      </c>
      <c r="AD18" s="498">
        <f>'Plot (2)'!$S$24</f>
        <v>0</v>
      </c>
      <c r="AE18" s="499">
        <f>'Plot (2)'!$R$25</f>
        <v>0</v>
      </c>
      <c r="AF18" s="498">
        <f>'Plot (2)'!$S$25</f>
        <v>0</v>
      </c>
      <c r="AG18" s="499">
        <f>'Plot (2)'!$T$23</f>
        <v>0</v>
      </c>
      <c r="AH18" s="498">
        <f>'Plot (2)'!$U$23</f>
        <v>0</v>
      </c>
      <c r="AI18" s="499">
        <f>'Plot (2)'!$T$24</f>
        <v>0</v>
      </c>
      <c r="AJ18" s="498">
        <f>'Plot (2)'!$U$24</f>
        <v>0</v>
      </c>
      <c r="AK18" s="499">
        <f>'Plot (2)'!$T$25</f>
        <v>0</v>
      </c>
      <c r="AL18" s="498">
        <f>'Plot (2)'!$U$25</f>
        <v>0</v>
      </c>
      <c r="AM18" s="100"/>
      <c r="AN18" s="253">
        <v>3</v>
      </c>
      <c r="AO18" s="253" t="str">
        <f ca="1">+AG24</f>
        <v>N/A</v>
      </c>
      <c r="AP18" s="250">
        <f t="shared" ref="AP18:AU18" si="17">+SUM(AG25:AG34)</f>
        <v>0</v>
      </c>
      <c r="AQ18" s="246">
        <f t="shared" si="17"/>
        <v>0</v>
      </c>
      <c r="AR18" s="246">
        <f t="shared" si="17"/>
        <v>0</v>
      </c>
      <c r="AS18" s="246">
        <f t="shared" si="17"/>
        <v>0</v>
      </c>
      <c r="AT18" s="246">
        <f t="shared" si="17"/>
        <v>0</v>
      </c>
      <c r="AU18" s="246">
        <f t="shared" si="17"/>
        <v>0</v>
      </c>
      <c r="AV18" s="253">
        <f t="shared" si="1"/>
        <v>0</v>
      </c>
      <c r="AW18" s="90"/>
      <c r="BF18" s="102">
        <f t="shared" si="10"/>
        <v>0</v>
      </c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0"/>
    </row>
    <row r="19" spans="1:95">
      <c r="A19" s="500">
        <v>2</v>
      </c>
      <c r="B19" s="498">
        <f>+'Plot (2)'!A$26</f>
        <v>0</v>
      </c>
      <c r="C19" s="499">
        <f>'Plot (2)'!$J$26</f>
        <v>0</v>
      </c>
      <c r="D19" s="498">
        <f>'Plot (2)'!$K$26</f>
        <v>0</v>
      </c>
      <c r="E19" s="499">
        <f>'Plot (2)'!$J$27</f>
        <v>0</v>
      </c>
      <c r="F19" s="498">
        <f>'Plot (2)'!$K$27</f>
        <v>0</v>
      </c>
      <c r="G19" s="499">
        <f>'Plot (2)'!$J$28</f>
        <v>0</v>
      </c>
      <c r="H19" s="498">
        <f>'Plot (2)'!$K$28</f>
        <v>0</v>
      </c>
      <c r="I19" s="499">
        <f>'Plot (2)'!$L$26</f>
        <v>0</v>
      </c>
      <c r="J19" s="498">
        <f>'Plot (2)'!$M$26</f>
        <v>0</v>
      </c>
      <c r="K19" s="499">
        <f>'Plot (2)'!$L$27</f>
        <v>0</v>
      </c>
      <c r="L19" s="498">
        <f>'Plot (2)'!$M$27</f>
        <v>0</v>
      </c>
      <c r="M19" s="499">
        <f>'Plot (2)'!$L$28</f>
        <v>0</v>
      </c>
      <c r="N19" s="498">
        <f>'Plot (2)'!$M$28</f>
        <v>0</v>
      </c>
      <c r="O19" s="499">
        <f>'Plot (2)'!$N$26</f>
        <v>0</v>
      </c>
      <c r="P19" s="498">
        <f>'Plot (2)'!$O$26</f>
        <v>0</v>
      </c>
      <c r="Q19" s="499">
        <f>'Plot (2)'!$N$27</f>
        <v>0</v>
      </c>
      <c r="R19" s="498">
        <f>'Plot (2)'!$O$27</f>
        <v>0</v>
      </c>
      <c r="S19" s="499">
        <f>'Plot (2)'!$N$28</f>
        <v>0</v>
      </c>
      <c r="T19" s="498">
        <f>'Plot (2)'!$O$28</f>
        <v>0</v>
      </c>
      <c r="U19" s="499">
        <f>'Plot (2)'!$P$26</f>
        <v>0</v>
      </c>
      <c r="V19" s="498">
        <f>'Plot (2)'!$Q$26</f>
        <v>0</v>
      </c>
      <c r="W19" s="499">
        <f>'Plot (2)'!$P$27</f>
        <v>0</v>
      </c>
      <c r="X19" s="498">
        <f>'Plot (2)'!$Q$27</f>
        <v>0</v>
      </c>
      <c r="Y19" s="499">
        <f>'Plot (2)'!$P$28</f>
        <v>0</v>
      </c>
      <c r="Z19" s="498">
        <f>'Plot (2)'!$Q$28</f>
        <v>0</v>
      </c>
      <c r="AA19" s="499">
        <f>'Plot (2)'!$R$26</f>
        <v>0</v>
      </c>
      <c r="AB19" s="498">
        <f>'Plot (2)'!$S$26</f>
        <v>0</v>
      </c>
      <c r="AC19" s="499">
        <f>'Plot (2)'!$R$27</f>
        <v>0</v>
      </c>
      <c r="AD19" s="498">
        <f>'Plot (2)'!$S$27</f>
        <v>0</v>
      </c>
      <c r="AE19" s="499">
        <f>'Plot (2)'!$R$28</f>
        <v>0</v>
      </c>
      <c r="AF19" s="498">
        <f>'Plot (2)'!$S$28</f>
        <v>0</v>
      </c>
      <c r="AG19" s="499">
        <f>'Plot (2)'!$T$26</f>
        <v>0</v>
      </c>
      <c r="AH19" s="498">
        <f>'Plot (2)'!$U$26</f>
        <v>0</v>
      </c>
      <c r="AI19" s="499">
        <f>'Plot (2)'!$T$27</f>
        <v>0</v>
      </c>
      <c r="AJ19" s="498">
        <f>'Plot (2)'!$U$27</f>
        <v>0</v>
      </c>
      <c r="AK19" s="499">
        <f>'Plot (2)'!$T$28</f>
        <v>0</v>
      </c>
      <c r="AL19" s="498">
        <f>'Plot (2)'!$U$28</f>
        <v>0</v>
      </c>
      <c r="AM19" s="100"/>
      <c r="AN19" s="252">
        <v>4</v>
      </c>
      <c r="AO19" s="252" t="str">
        <f ca="1">+C35</f>
        <v>N/A</v>
      </c>
      <c r="AP19" s="249">
        <f t="shared" ref="AP19:AU19" si="18">+SUM(C36:C45)</f>
        <v>0</v>
      </c>
      <c r="AQ19" s="245">
        <f t="shared" si="18"/>
        <v>0</v>
      </c>
      <c r="AR19" s="245">
        <f t="shared" si="18"/>
        <v>0</v>
      </c>
      <c r="AS19" s="245">
        <f t="shared" si="18"/>
        <v>0</v>
      </c>
      <c r="AT19" s="245">
        <f t="shared" si="18"/>
        <v>0</v>
      </c>
      <c r="AU19" s="245">
        <f t="shared" si="18"/>
        <v>0</v>
      </c>
      <c r="AV19" s="252">
        <f t="shared" si="1"/>
        <v>0</v>
      </c>
      <c r="AW19" s="90"/>
      <c r="BF19" s="102">
        <f t="shared" si="10"/>
        <v>0</v>
      </c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0"/>
    </row>
    <row r="20" spans="1:95">
      <c r="A20" s="500">
        <v>2</v>
      </c>
      <c r="B20" s="498">
        <f>+'Plot (2)'!A$29</f>
        <v>0</v>
      </c>
      <c r="C20" s="499">
        <f>'Plot (2)'!$J$29</f>
        <v>0</v>
      </c>
      <c r="D20" s="498">
        <f>'Plot (2)'!$K$29</f>
        <v>0</v>
      </c>
      <c r="E20" s="499">
        <f>'Plot (2)'!$J$30</f>
        <v>0</v>
      </c>
      <c r="F20" s="498">
        <f>'Plot (2)'!$K$30</f>
        <v>0</v>
      </c>
      <c r="G20" s="499">
        <f>'Plot (2)'!$J$31</f>
        <v>0</v>
      </c>
      <c r="H20" s="498">
        <f>'Plot (2)'!$K$31</f>
        <v>0</v>
      </c>
      <c r="I20" s="499">
        <f>'Plot (2)'!$L$29</f>
        <v>0</v>
      </c>
      <c r="J20" s="498">
        <f>'Plot (2)'!$M$29</f>
        <v>0</v>
      </c>
      <c r="K20" s="499">
        <f>'Plot (2)'!$L$30</f>
        <v>0</v>
      </c>
      <c r="L20" s="498">
        <f>'Plot (2)'!$M$30</f>
        <v>0</v>
      </c>
      <c r="M20" s="499">
        <f>'Plot (2)'!$L$31</f>
        <v>0</v>
      </c>
      <c r="N20" s="498">
        <f>'Plot (2)'!$M$31</f>
        <v>0</v>
      </c>
      <c r="O20" s="499">
        <f>'Plot (2)'!$N$29</f>
        <v>0</v>
      </c>
      <c r="P20" s="498">
        <f>'Plot (2)'!$O$29</f>
        <v>0</v>
      </c>
      <c r="Q20" s="499">
        <f>'Plot (2)'!$N$30</f>
        <v>0</v>
      </c>
      <c r="R20" s="498">
        <f>'Plot (2)'!$O$30</f>
        <v>0</v>
      </c>
      <c r="S20" s="499">
        <f>'Plot (2)'!$N$31</f>
        <v>0</v>
      </c>
      <c r="T20" s="498">
        <f>'Plot (2)'!$O$31</f>
        <v>0</v>
      </c>
      <c r="U20" s="499">
        <f>'Plot (2)'!$P$29</f>
        <v>0</v>
      </c>
      <c r="V20" s="498">
        <f>'Plot (2)'!$Q$29</f>
        <v>0</v>
      </c>
      <c r="W20" s="499">
        <f>'Plot (2)'!$P$30</f>
        <v>0</v>
      </c>
      <c r="X20" s="498">
        <f>'Plot (2)'!$Q$30</f>
        <v>0</v>
      </c>
      <c r="Y20" s="499">
        <f>'Plot (2)'!$P$31</f>
        <v>0</v>
      </c>
      <c r="Z20" s="498">
        <f>'Plot (2)'!$Q$31</f>
        <v>0</v>
      </c>
      <c r="AA20" s="499">
        <f>'Plot (2)'!$R$29</f>
        <v>0</v>
      </c>
      <c r="AB20" s="498">
        <f>'Plot (2)'!$S$29</f>
        <v>0</v>
      </c>
      <c r="AC20" s="499">
        <f>'Plot (2)'!$R$30</f>
        <v>0</v>
      </c>
      <c r="AD20" s="498">
        <f>'Plot (2)'!$S$30</f>
        <v>0</v>
      </c>
      <c r="AE20" s="499">
        <f>'Plot (2)'!$R$31</f>
        <v>0</v>
      </c>
      <c r="AF20" s="498">
        <f>'Plot (2)'!$S$31</f>
        <v>0</v>
      </c>
      <c r="AG20" s="499">
        <f>'Plot (2)'!$T$29</f>
        <v>0</v>
      </c>
      <c r="AH20" s="498">
        <f>'Plot (2)'!$U$29</f>
        <v>0</v>
      </c>
      <c r="AI20" s="499">
        <f>'Plot (2)'!$T$30</f>
        <v>0</v>
      </c>
      <c r="AJ20" s="498">
        <f>'Plot (2)'!$U$30</f>
        <v>0</v>
      </c>
      <c r="AK20" s="499">
        <f>'Plot (2)'!$T$31</f>
        <v>0</v>
      </c>
      <c r="AL20" s="498">
        <f>'Plot (2)'!$U$31</f>
        <v>0</v>
      </c>
      <c r="AM20" s="100"/>
      <c r="AN20" s="252">
        <v>4</v>
      </c>
      <c r="AO20" s="252" t="str">
        <f ca="1">+I35</f>
        <v>N/A</v>
      </c>
      <c r="AP20" s="249">
        <f t="shared" ref="AP20:AU20" si="19">+SUM(I36:I45)</f>
        <v>0</v>
      </c>
      <c r="AQ20" s="245">
        <f t="shared" si="19"/>
        <v>0</v>
      </c>
      <c r="AR20" s="245">
        <f t="shared" si="19"/>
        <v>0</v>
      </c>
      <c r="AS20" s="245">
        <f t="shared" si="19"/>
        <v>0</v>
      </c>
      <c r="AT20" s="245">
        <f t="shared" si="19"/>
        <v>0</v>
      </c>
      <c r="AU20" s="245">
        <f t="shared" si="19"/>
        <v>0</v>
      </c>
      <c r="AV20" s="252">
        <f t="shared" si="1"/>
        <v>0</v>
      </c>
      <c r="AW20" s="90"/>
      <c r="BF20" s="102">
        <f t="shared" si="10"/>
        <v>0</v>
      </c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</row>
    <row r="21" spans="1:95">
      <c r="A21" s="500">
        <v>2</v>
      </c>
      <c r="B21" s="498">
        <f>+'Plot (2)'!A$32</f>
        <v>0</v>
      </c>
      <c r="C21" s="499">
        <f>'Plot (2)'!$J$32</f>
        <v>0</v>
      </c>
      <c r="D21" s="498">
        <f>'Plot (2)'!$K$32</f>
        <v>0</v>
      </c>
      <c r="E21" s="499">
        <f>'Plot (2)'!$J$33</f>
        <v>0</v>
      </c>
      <c r="F21" s="498">
        <f>'Plot (2)'!$K$33</f>
        <v>0</v>
      </c>
      <c r="G21" s="499">
        <f>'Plot (2)'!$J$34</f>
        <v>0</v>
      </c>
      <c r="H21" s="498">
        <f>'Plot (2)'!$K$34</f>
        <v>0</v>
      </c>
      <c r="I21" s="499">
        <f>'Plot (2)'!$L$32</f>
        <v>0</v>
      </c>
      <c r="J21" s="498">
        <f>'Plot (2)'!$M$32</f>
        <v>0</v>
      </c>
      <c r="K21" s="499">
        <f>'Plot (2)'!$L$33</f>
        <v>0</v>
      </c>
      <c r="L21" s="498">
        <f>'Plot (2)'!$M$33</f>
        <v>0</v>
      </c>
      <c r="M21" s="499">
        <f>'Plot (2)'!$L$34</f>
        <v>0</v>
      </c>
      <c r="N21" s="498">
        <f>'Plot (2)'!$M$34</f>
        <v>0</v>
      </c>
      <c r="O21" s="499">
        <f>'Plot (2)'!$N$32</f>
        <v>0</v>
      </c>
      <c r="P21" s="498">
        <f>'Plot (2)'!$O$32</f>
        <v>0</v>
      </c>
      <c r="Q21" s="499">
        <f>'Plot (2)'!$N$33</f>
        <v>0</v>
      </c>
      <c r="R21" s="498">
        <f>'Plot (2)'!$O$33</f>
        <v>0</v>
      </c>
      <c r="S21" s="499">
        <f>'Plot (2)'!$N$34</f>
        <v>0</v>
      </c>
      <c r="T21" s="498">
        <f>'Plot (2)'!$O$34</f>
        <v>0</v>
      </c>
      <c r="U21" s="499">
        <f>'Plot (2)'!$P$32</f>
        <v>0</v>
      </c>
      <c r="V21" s="498">
        <f>'Plot (2)'!$Q$32</f>
        <v>0</v>
      </c>
      <c r="W21" s="499">
        <f>'Plot (2)'!$P$33</f>
        <v>0</v>
      </c>
      <c r="X21" s="498">
        <f>'Plot (2)'!$Q$33</f>
        <v>0</v>
      </c>
      <c r="Y21" s="499">
        <f>'Plot (2)'!$P$34</f>
        <v>0</v>
      </c>
      <c r="Z21" s="498">
        <f>'Plot (2)'!$Q$34</f>
        <v>0</v>
      </c>
      <c r="AA21" s="499">
        <f>'Plot (2)'!$R$32</f>
        <v>0</v>
      </c>
      <c r="AB21" s="498">
        <f>'Plot (2)'!$S$32</f>
        <v>0</v>
      </c>
      <c r="AC21" s="499">
        <f>'Plot (2)'!$R$33</f>
        <v>0</v>
      </c>
      <c r="AD21" s="498">
        <f>'Plot (2)'!$S$33</f>
        <v>0</v>
      </c>
      <c r="AE21" s="499">
        <f>'Plot (2)'!$R$34</f>
        <v>0</v>
      </c>
      <c r="AF21" s="498">
        <f>'Plot (2)'!$S$34</f>
        <v>0</v>
      </c>
      <c r="AG21" s="499">
        <f>'Plot (2)'!$T$32</f>
        <v>0</v>
      </c>
      <c r="AH21" s="498">
        <f>'Plot (2)'!$U$32</f>
        <v>0</v>
      </c>
      <c r="AI21" s="499">
        <f>'Plot (2)'!$T$33</f>
        <v>0</v>
      </c>
      <c r="AJ21" s="498">
        <f>'Plot (2)'!$U$33</f>
        <v>0</v>
      </c>
      <c r="AK21" s="499">
        <f>'Plot (2)'!$T$34</f>
        <v>0</v>
      </c>
      <c r="AL21" s="498">
        <f>'Plot (2)'!$U$34</f>
        <v>0</v>
      </c>
      <c r="AM21" s="100"/>
      <c r="AN21" s="252">
        <v>4</v>
      </c>
      <c r="AO21" s="252" t="str">
        <f ca="1">+O35</f>
        <v>N/A</v>
      </c>
      <c r="AP21" s="249">
        <f t="shared" ref="AP21:AU21" si="20">+SUM(O36:O45)</f>
        <v>0</v>
      </c>
      <c r="AQ21" s="245">
        <f t="shared" si="20"/>
        <v>0</v>
      </c>
      <c r="AR21" s="245">
        <f t="shared" si="20"/>
        <v>0</v>
      </c>
      <c r="AS21" s="245">
        <f t="shared" si="20"/>
        <v>0</v>
      </c>
      <c r="AT21" s="245">
        <f t="shared" si="20"/>
        <v>0</v>
      </c>
      <c r="AU21" s="245">
        <f t="shared" si="20"/>
        <v>0</v>
      </c>
      <c r="AV21" s="252">
        <f t="shared" si="1"/>
        <v>0</v>
      </c>
      <c r="AW21" s="90"/>
      <c r="BF21" s="102">
        <f t="shared" si="10"/>
        <v>0</v>
      </c>
      <c r="BG21" s="90"/>
      <c r="BH21" s="90"/>
      <c r="BI21" s="90"/>
      <c r="BJ21" s="90"/>
      <c r="BK21" s="90"/>
      <c r="BL21" s="90"/>
      <c r="BM21" s="90"/>
      <c r="BN21" s="90"/>
      <c r="BO21" s="90"/>
      <c r="BP21" s="90"/>
      <c r="BQ21" s="90"/>
      <c r="BR21" s="90"/>
      <c r="BS21" s="90"/>
      <c r="BT21" s="90"/>
      <c r="BU21" s="90"/>
      <c r="BV21" s="90"/>
      <c r="BW21" s="90"/>
      <c r="BX21" s="90"/>
      <c r="BY21" s="90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  <c r="CQ21" s="90"/>
    </row>
    <row r="22" spans="1:95" ht="15.75" thickBot="1">
      <c r="A22" s="500">
        <v>2</v>
      </c>
      <c r="B22" s="498">
        <f>+'Plot (2)'!A$35</f>
        <v>0</v>
      </c>
      <c r="C22" s="499">
        <f>'Plot (2)'!$J$35</f>
        <v>0</v>
      </c>
      <c r="D22" s="498">
        <f>'Plot (2)'!$K$35</f>
        <v>0</v>
      </c>
      <c r="E22" s="499">
        <f>'Plot (2)'!$J$36</f>
        <v>0</v>
      </c>
      <c r="F22" s="498">
        <f>'Plot (2)'!$K$36</f>
        <v>0</v>
      </c>
      <c r="G22" s="499">
        <f>'Plot (2)'!$J$37</f>
        <v>0</v>
      </c>
      <c r="H22" s="498">
        <f>'Plot (2)'!$K$37</f>
        <v>0</v>
      </c>
      <c r="I22" s="499">
        <f>'Plot (2)'!$L$35</f>
        <v>0</v>
      </c>
      <c r="J22" s="498">
        <f>'Plot (2)'!$M$35</f>
        <v>0</v>
      </c>
      <c r="K22" s="499">
        <f>'Plot (2)'!$L$36</f>
        <v>0</v>
      </c>
      <c r="L22" s="498">
        <f>'Plot (2)'!$M$36</f>
        <v>0</v>
      </c>
      <c r="M22" s="499">
        <f>'Plot (2)'!$L$37</f>
        <v>0</v>
      </c>
      <c r="N22" s="498">
        <f>'Plot (2)'!$M$37</f>
        <v>0</v>
      </c>
      <c r="O22" s="499">
        <f>'Plot (2)'!$N$35</f>
        <v>0</v>
      </c>
      <c r="P22" s="498">
        <f>'Plot (2)'!$O$35</f>
        <v>0</v>
      </c>
      <c r="Q22" s="499">
        <f>'Plot (2)'!$N$36</f>
        <v>0</v>
      </c>
      <c r="R22" s="498">
        <f>'Plot (2)'!$O$36</f>
        <v>0</v>
      </c>
      <c r="S22" s="499">
        <f>'Plot (2)'!$N$37</f>
        <v>0</v>
      </c>
      <c r="T22" s="498">
        <f>'Plot (2)'!$O$37</f>
        <v>0</v>
      </c>
      <c r="U22" s="499">
        <f>'Plot (2)'!$P$35</f>
        <v>0</v>
      </c>
      <c r="V22" s="498">
        <f>'Plot (2)'!$Q$35</f>
        <v>0</v>
      </c>
      <c r="W22" s="499">
        <f>'Plot (2)'!$P$36</f>
        <v>0</v>
      </c>
      <c r="X22" s="498">
        <f>'Plot (2)'!$Q$36</f>
        <v>0</v>
      </c>
      <c r="Y22" s="499">
        <f>'Plot (2)'!$P$37</f>
        <v>0</v>
      </c>
      <c r="Z22" s="498">
        <f>'Plot (2)'!$Q$37</f>
        <v>0</v>
      </c>
      <c r="AA22" s="499">
        <f>'Plot (2)'!$R$35</f>
        <v>0</v>
      </c>
      <c r="AB22" s="498">
        <f>'Plot (2)'!$S$35</f>
        <v>0</v>
      </c>
      <c r="AC22" s="499">
        <f>'Plot (2)'!$R$36</f>
        <v>0</v>
      </c>
      <c r="AD22" s="498">
        <f>'Plot (2)'!$S$36</f>
        <v>0</v>
      </c>
      <c r="AE22" s="499">
        <f>'Plot (2)'!$R$37</f>
        <v>0</v>
      </c>
      <c r="AF22" s="498">
        <f>'Plot (2)'!$S$37</f>
        <v>0</v>
      </c>
      <c r="AG22" s="499">
        <f>'Plot (2)'!$T$35</f>
        <v>0</v>
      </c>
      <c r="AH22" s="498">
        <f>'Plot (2)'!$U$35</f>
        <v>0</v>
      </c>
      <c r="AI22" s="499">
        <f>'Plot (2)'!$T$36</f>
        <v>0</v>
      </c>
      <c r="AJ22" s="498">
        <f>'Plot (2)'!$U$36</f>
        <v>0</v>
      </c>
      <c r="AK22" s="499">
        <f>'Plot (2)'!$T$37</f>
        <v>0</v>
      </c>
      <c r="AL22" s="498">
        <f>'Plot (2)'!$U$37</f>
        <v>0</v>
      </c>
      <c r="AM22" s="100"/>
      <c r="AN22" s="252">
        <v>4</v>
      </c>
      <c r="AO22" s="252" t="str">
        <f ca="1">+U35</f>
        <v>N/A</v>
      </c>
      <c r="AP22" s="249">
        <f t="shared" ref="AP22:AU22" si="21">+SUM(U36:U45)</f>
        <v>0</v>
      </c>
      <c r="AQ22" s="245">
        <f t="shared" si="21"/>
        <v>0</v>
      </c>
      <c r="AR22" s="245">
        <f t="shared" si="21"/>
        <v>0</v>
      </c>
      <c r="AS22" s="245">
        <f t="shared" si="21"/>
        <v>0</v>
      </c>
      <c r="AT22" s="245">
        <f t="shared" si="21"/>
        <v>0</v>
      </c>
      <c r="AU22" s="245">
        <f t="shared" si="21"/>
        <v>0</v>
      </c>
      <c r="AV22" s="252">
        <f t="shared" si="1"/>
        <v>0</v>
      </c>
      <c r="AW22" s="90"/>
      <c r="BF22" s="103">
        <f t="shared" si="10"/>
        <v>0</v>
      </c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</row>
    <row r="23" spans="1:95" ht="15.75" thickBot="1">
      <c r="A23" s="500">
        <v>2</v>
      </c>
      <c r="B23" s="498">
        <f>+'Plot (2)'!A$38</f>
        <v>0</v>
      </c>
      <c r="C23" s="499">
        <f>'Plot (2)'!$J$38</f>
        <v>0</v>
      </c>
      <c r="D23" s="498">
        <f>'Plot (2)'!$K$38</f>
        <v>0</v>
      </c>
      <c r="E23" s="499">
        <f>'Plot (2)'!$J$39</f>
        <v>0</v>
      </c>
      <c r="F23" s="498">
        <f>'Plot (2)'!$K$39</f>
        <v>0</v>
      </c>
      <c r="G23" s="499">
        <f>'Plot (2)'!$J$40</f>
        <v>0</v>
      </c>
      <c r="H23" s="498">
        <f>'Plot (2)'!$K$40</f>
        <v>0</v>
      </c>
      <c r="I23" s="499">
        <f>'Plot (2)'!$L$38</f>
        <v>0</v>
      </c>
      <c r="J23" s="498">
        <f>'Plot (2)'!$M$38</f>
        <v>0</v>
      </c>
      <c r="K23" s="499">
        <f>'Plot (2)'!$L$39</f>
        <v>0</v>
      </c>
      <c r="L23" s="498">
        <f>'Plot (2)'!$M$39</f>
        <v>0</v>
      </c>
      <c r="M23" s="499">
        <f>'Plot (2)'!$L$40</f>
        <v>0</v>
      </c>
      <c r="N23" s="498">
        <f>'Plot (2)'!$M$40</f>
        <v>0</v>
      </c>
      <c r="O23" s="499">
        <f>'Plot (2)'!$N$38</f>
        <v>0</v>
      </c>
      <c r="P23" s="498">
        <f>'Plot (2)'!$O$38</f>
        <v>0</v>
      </c>
      <c r="Q23" s="499">
        <f>'Plot (2)'!$N$39</f>
        <v>0</v>
      </c>
      <c r="R23" s="498">
        <f>'Plot (2)'!$O$39</f>
        <v>0</v>
      </c>
      <c r="S23" s="499">
        <f>'Plot (2)'!$N$40</f>
        <v>0</v>
      </c>
      <c r="T23" s="498">
        <f>'Plot (2)'!$O$40</f>
        <v>0</v>
      </c>
      <c r="U23" s="499">
        <f>'Plot (2)'!$P$38</f>
        <v>0</v>
      </c>
      <c r="V23" s="498">
        <f>'Plot (2)'!$Q$38</f>
        <v>0</v>
      </c>
      <c r="W23" s="499">
        <f>'Plot (2)'!$P$39</f>
        <v>0</v>
      </c>
      <c r="X23" s="498">
        <f>'Plot (2)'!$Q$39</f>
        <v>0</v>
      </c>
      <c r="Y23" s="499">
        <f>'Plot (2)'!$P$40</f>
        <v>0</v>
      </c>
      <c r="Z23" s="498">
        <f>'Plot (2)'!$Q$40</f>
        <v>0</v>
      </c>
      <c r="AA23" s="499">
        <f>'Plot (2)'!$R$38</f>
        <v>0</v>
      </c>
      <c r="AB23" s="498">
        <f>'Plot (2)'!$S$38</f>
        <v>0</v>
      </c>
      <c r="AC23" s="499">
        <f>'Plot (2)'!$R$39</f>
        <v>0</v>
      </c>
      <c r="AD23" s="498">
        <f>'Plot (2)'!$S$39</f>
        <v>0</v>
      </c>
      <c r="AE23" s="499">
        <f>'Plot (2)'!$R$40</f>
        <v>0</v>
      </c>
      <c r="AF23" s="498">
        <f>'Plot (2)'!$S$40</f>
        <v>0</v>
      </c>
      <c r="AG23" s="499">
        <f>'Plot (2)'!$T$38</f>
        <v>0</v>
      </c>
      <c r="AH23" s="498">
        <f>'Plot (2)'!$U$38</f>
        <v>0</v>
      </c>
      <c r="AI23" s="499">
        <f>'Plot (2)'!$T$39</f>
        <v>0</v>
      </c>
      <c r="AJ23" s="498">
        <f>'Plot (2)'!$U$39</f>
        <v>0</v>
      </c>
      <c r="AK23" s="499">
        <f>'Plot (2)'!$T$40</f>
        <v>0</v>
      </c>
      <c r="AL23" s="498">
        <f>'Plot (2)'!$U$40</f>
        <v>0</v>
      </c>
      <c r="AM23" s="100"/>
      <c r="AN23" s="253">
        <v>4</v>
      </c>
      <c r="AO23" s="253" t="str">
        <f ca="1">+AG35</f>
        <v>N/A</v>
      </c>
      <c r="AP23" s="250">
        <f t="shared" ref="AP23:AU23" si="22">+SUM(AG36:AG45)</f>
        <v>0</v>
      </c>
      <c r="AQ23" s="246">
        <f t="shared" si="22"/>
        <v>0</v>
      </c>
      <c r="AR23" s="246">
        <f t="shared" si="22"/>
        <v>0</v>
      </c>
      <c r="AS23" s="246">
        <f t="shared" si="22"/>
        <v>0</v>
      </c>
      <c r="AT23" s="246">
        <f t="shared" si="22"/>
        <v>0</v>
      </c>
      <c r="AU23" s="246">
        <f t="shared" si="22"/>
        <v>0</v>
      </c>
      <c r="AV23" s="253">
        <f t="shared" si="1"/>
        <v>0</v>
      </c>
      <c r="AW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  <c r="CO23" s="90"/>
      <c r="CP23" s="90"/>
    </row>
    <row r="24" spans="1:95" ht="45">
      <c r="A24" s="21">
        <v>3</v>
      </c>
      <c r="B24" s="23" t="s">
        <v>11</v>
      </c>
      <c r="C24" s="1090" t="str">
        <f ca="1">IF(CELL("type",('Plot (3)'!$J$8))="b","N/A",'Plot (3)'!$J$8)</f>
        <v>N/A</v>
      </c>
      <c r="D24" s="1091"/>
      <c r="E24" s="1091"/>
      <c r="F24" s="1091"/>
      <c r="G24" s="1091"/>
      <c r="H24" s="1092"/>
      <c r="I24" s="1090" t="str">
        <f ca="1">IF(CELL("type",('Plot (3)'!$L$8))="b","N/A",'Plot (3)'!$L$8)</f>
        <v>N/A</v>
      </c>
      <c r="J24" s="1091"/>
      <c r="K24" s="1091"/>
      <c r="L24" s="1091"/>
      <c r="M24" s="1091"/>
      <c r="N24" s="1092"/>
      <c r="O24" s="1090" t="str">
        <f ca="1">IF(CELL("type",('Plot (3)'!$N$8))="b","N/A",'Plot (3)'!$N$8)</f>
        <v>N/A</v>
      </c>
      <c r="P24" s="1091"/>
      <c r="Q24" s="1091"/>
      <c r="R24" s="1091"/>
      <c r="S24" s="1091"/>
      <c r="T24" s="1092"/>
      <c r="U24" s="1090" t="str">
        <f ca="1">IF(CELL("type",('Plot (3)'!$P$8))="b","N/A",'Plot (3)'!$P$8)</f>
        <v>N/A</v>
      </c>
      <c r="V24" s="1091"/>
      <c r="W24" s="1091"/>
      <c r="X24" s="1091"/>
      <c r="Y24" s="1091"/>
      <c r="Z24" s="1092"/>
      <c r="AA24" s="1090" t="str">
        <f ca="1">IF(CELL("type",('Plot (3)'!$R$8))="b","N/A",'Plot (3)'!$R$8)</f>
        <v>N/A</v>
      </c>
      <c r="AB24" s="1091"/>
      <c r="AC24" s="1091"/>
      <c r="AD24" s="1091"/>
      <c r="AE24" s="1091"/>
      <c r="AF24" s="1092"/>
      <c r="AG24" s="1090" t="str">
        <f ca="1">IF(CELL("type",('Plot (3)'!$T$8))="b","N/A",'Plot (3)'!$T$8)</f>
        <v>N/A</v>
      </c>
      <c r="AH24" s="1091"/>
      <c r="AI24" s="1091"/>
      <c r="AJ24" s="1091"/>
      <c r="AK24" s="1091"/>
      <c r="AL24" s="1092"/>
      <c r="AM24" s="100"/>
      <c r="AN24" s="252">
        <v>5</v>
      </c>
      <c r="AO24" s="252" t="str">
        <f ca="1">+C46</f>
        <v>N/A</v>
      </c>
      <c r="AP24" s="249">
        <f t="shared" ref="AP24:AU24" si="23">+SUM(C47:C56)</f>
        <v>0</v>
      </c>
      <c r="AQ24" s="245">
        <f t="shared" si="23"/>
        <v>0</v>
      </c>
      <c r="AR24" s="245">
        <f t="shared" si="23"/>
        <v>0</v>
      </c>
      <c r="AS24" s="245">
        <f t="shared" si="23"/>
        <v>0</v>
      </c>
      <c r="AT24" s="245">
        <f t="shared" si="23"/>
        <v>0</v>
      </c>
      <c r="AU24" s="245">
        <f t="shared" si="23"/>
        <v>0</v>
      </c>
      <c r="AV24" s="252">
        <f t="shared" si="1"/>
        <v>0</v>
      </c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90"/>
      <c r="BL24" s="90"/>
      <c r="BM24" s="90"/>
      <c r="BN24" s="90"/>
      <c r="BO24" s="90"/>
      <c r="BP24" s="90"/>
      <c r="BQ24" s="90"/>
      <c r="BR24" s="90"/>
      <c r="BS24" s="90"/>
      <c r="BT24" s="90"/>
      <c r="BU24" s="90"/>
      <c r="BV24" s="90"/>
      <c r="BW24" s="90"/>
      <c r="BX24" s="90"/>
      <c r="BY24" s="90"/>
      <c r="BZ24" s="90"/>
      <c r="CA24" s="90"/>
      <c r="CB24" s="90"/>
      <c r="CC24" s="90"/>
      <c r="CD24" s="90"/>
      <c r="CE24" s="90"/>
      <c r="CF24" s="90"/>
      <c r="CG24" s="90"/>
      <c r="CH24" s="90"/>
      <c r="CI24" s="90"/>
      <c r="CJ24" s="90"/>
      <c r="CK24" s="90"/>
      <c r="CL24" s="90"/>
      <c r="CM24" s="90"/>
      <c r="CN24" s="90"/>
      <c r="CO24" s="90"/>
      <c r="CP24" s="90"/>
    </row>
    <row r="25" spans="1:95">
      <c r="A25" s="500">
        <v>3</v>
      </c>
      <c r="B25" s="498">
        <f>+'Plot (3)'!A$11</f>
        <v>0</v>
      </c>
      <c r="C25" s="499">
        <f>'Plot (3)'!$J$11</f>
        <v>0</v>
      </c>
      <c r="D25" s="498">
        <f>'Plot (3)'!$K$11</f>
        <v>0</v>
      </c>
      <c r="E25" s="499">
        <f>'Plot (3)'!$J$12</f>
        <v>0</v>
      </c>
      <c r="F25" s="498">
        <f>'Plot (3)'!$K$12</f>
        <v>0</v>
      </c>
      <c r="G25" s="499">
        <f>'Plot (3)'!$J$13</f>
        <v>0</v>
      </c>
      <c r="H25" s="498">
        <f>'Plot (3)'!$K$13</f>
        <v>0</v>
      </c>
      <c r="I25" s="499">
        <f>'Plot (3)'!$L$11</f>
        <v>0</v>
      </c>
      <c r="J25" s="498">
        <f>'Plot (3)'!$M$11</f>
        <v>0</v>
      </c>
      <c r="K25" s="499">
        <f>'Plot (3)'!$L$12</f>
        <v>0</v>
      </c>
      <c r="L25" s="498">
        <f>'Plot (3)'!$M$12</f>
        <v>0</v>
      </c>
      <c r="M25" s="499">
        <f>'Plot (3)'!$L$13</f>
        <v>0</v>
      </c>
      <c r="N25" s="498">
        <f>'Plot (3)'!$M$13</f>
        <v>0</v>
      </c>
      <c r="O25" s="499">
        <f>'Plot (3)'!$N$11</f>
        <v>0</v>
      </c>
      <c r="P25" s="498">
        <f>'Plot (3)'!$O$11</f>
        <v>0</v>
      </c>
      <c r="Q25" s="499">
        <f>'Plot (3)'!$N$12</f>
        <v>0</v>
      </c>
      <c r="R25" s="498">
        <f>'Plot (3)'!$O$12</f>
        <v>0</v>
      </c>
      <c r="S25" s="499">
        <f>'Plot (3)'!$N$13</f>
        <v>0</v>
      </c>
      <c r="T25" s="498">
        <f>'Plot (3)'!$O$13</f>
        <v>0</v>
      </c>
      <c r="U25" s="499">
        <f>'Plot (3)'!$P$11</f>
        <v>0</v>
      </c>
      <c r="V25" s="498">
        <f>'Plot (3)'!$Q$11</f>
        <v>0</v>
      </c>
      <c r="W25" s="499">
        <f>'Plot (3)'!$P$12</f>
        <v>0</v>
      </c>
      <c r="X25" s="498">
        <f>'Plot (3)'!$Q$12</f>
        <v>0</v>
      </c>
      <c r="Y25" s="499">
        <f>'Plot (3)'!$P$13</f>
        <v>0</v>
      </c>
      <c r="Z25" s="498">
        <f>'Plot (3)'!$Q$13</f>
        <v>0</v>
      </c>
      <c r="AA25" s="499">
        <f>'Plot (3)'!$R$11</f>
        <v>0</v>
      </c>
      <c r="AB25" s="498">
        <f>'Plot (3)'!$S$11</f>
        <v>0</v>
      </c>
      <c r="AC25" s="499">
        <f>'Plot (3)'!$R$12</f>
        <v>0</v>
      </c>
      <c r="AD25" s="498">
        <f>'Plot (3)'!$S$12</f>
        <v>0</v>
      </c>
      <c r="AE25" s="499">
        <f>'Plot (3)'!$R$13</f>
        <v>0</v>
      </c>
      <c r="AF25" s="498">
        <f>'Plot (3)'!$S$13</f>
        <v>0</v>
      </c>
      <c r="AG25" s="499">
        <f>'Plot (3)'!$T$11</f>
        <v>0</v>
      </c>
      <c r="AH25" s="498">
        <f>'Plot (3)'!$U$11</f>
        <v>0</v>
      </c>
      <c r="AI25" s="499">
        <f>'Plot (3)'!$T$12</f>
        <v>0</v>
      </c>
      <c r="AJ25" s="498">
        <f>'Plot (3)'!$U$12</f>
        <v>0</v>
      </c>
      <c r="AK25" s="499">
        <f>'Plot (3)'!$T$13</f>
        <v>0</v>
      </c>
      <c r="AL25" s="498">
        <f>'Plot (3)'!$U$13</f>
        <v>0</v>
      </c>
      <c r="AM25" s="100"/>
      <c r="AN25" s="252">
        <v>5</v>
      </c>
      <c r="AO25" s="252" t="str">
        <f ca="1">+I46</f>
        <v>N/A</v>
      </c>
      <c r="AP25" s="249">
        <f t="shared" ref="AP25:AU25" si="24">+SUM(I47:I56)</f>
        <v>0</v>
      </c>
      <c r="AQ25" s="245">
        <f t="shared" si="24"/>
        <v>0</v>
      </c>
      <c r="AR25" s="245">
        <f t="shared" si="24"/>
        <v>0</v>
      </c>
      <c r="AS25" s="245">
        <f t="shared" si="24"/>
        <v>0</v>
      </c>
      <c r="AT25" s="245">
        <f t="shared" si="24"/>
        <v>0</v>
      </c>
      <c r="AU25" s="245">
        <f t="shared" si="24"/>
        <v>0</v>
      </c>
      <c r="AV25" s="252">
        <f t="shared" si="1"/>
        <v>0</v>
      </c>
      <c r="AW25" s="90"/>
      <c r="AX25" s="90"/>
      <c r="AY25" s="90"/>
      <c r="AZ25" s="90"/>
      <c r="BA25" s="90"/>
      <c r="BB25" s="90"/>
      <c r="BC25" s="90"/>
      <c r="BD25" s="90"/>
      <c r="BE25" s="90"/>
      <c r="BF25" s="90"/>
      <c r="BG25" s="90"/>
      <c r="BH25" s="90"/>
      <c r="BI25" s="90"/>
      <c r="BJ25" s="90"/>
      <c r="BK25" s="90"/>
      <c r="BL25" s="90"/>
      <c r="BM25" s="90"/>
      <c r="BN25" s="90"/>
      <c r="BO25" s="90"/>
      <c r="BP25" s="90"/>
      <c r="BQ25" s="90"/>
      <c r="BR25" s="90"/>
      <c r="BS25" s="90"/>
      <c r="BT25" s="90"/>
      <c r="BU25" s="90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</row>
    <row r="26" spans="1:95">
      <c r="A26" s="500">
        <v>3</v>
      </c>
      <c r="B26" s="498">
        <f>+'Plot (3)'!A$14</f>
        <v>0</v>
      </c>
      <c r="C26" s="499">
        <f>'Plot (3)'!$J$14</f>
        <v>0</v>
      </c>
      <c r="D26" s="498">
        <f>'Plot (3)'!$K$14</f>
        <v>0</v>
      </c>
      <c r="E26" s="499">
        <f>'Plot (3)'!$J$15</f>
        <v>0</v>
      </c>
      <c r="F26" s="498">
        <f>'Plot (3)'!$K$15</f>
        <v>0</v>
      </c>
      <c r="G26" s="499">
        <f>'Plot (3)'!$J$16</f>
        <v>0</v>
      </c>
      <c r="H26" s="498">
        <f>'Plot (3)'!$K$16</f>
        <v>0</v>
      </c>
      <c r="I26" s="499">
        <f>'Plot (3)'!$L$14</f>
        <v>0</v>
      </c>
      <c r="J26" s="498">
        <f>'Plot (3)'!$M$14</f>
        <v>0</v>
      </c>
      <c r="K26" s="499">
        <f>'Plot (3)'!$L$15</f>
        <v>0</v>
      </c>
      <c r="L26" s="498">
        <f>'Plot (3)'!$M$15</f>
        <v>0</v>
      </c>
      <c r="M26" s="499">
        <f>'Plot (3)'!$L$16</f>
        <v>0</v>
      </c>
      <c r="N26" s="498">
        <f>'Plot (3)'!$M$16</f>
        <v>0</v>
      </c>
      <c r="O26" s="499">
        <f>'Plot (3)'!$N$14</f>
        <v>0</v>
      </c>
      <c r="P26" s="498">
        <f>'Plot (3)'!$O$14</f>
        <v>0</v>
      </c>
      <c r="Q26" s="499">
        <f>'Plot (3)'!$N$15</f>
        <v>0</v>
      </c>
      <c r="R26" s="498">
        <f>'Plot (3)'!$O$15</f>
        <v>0</v>
      </c>
      <c r="S26" s="499">
        <f>'Plot (3)'!$N$16</f>
        <v>0</v>
      </c>
      <c r="T26" s="498">
        <f>'Plot (3)'!$O$16</f>
        <v>0</v>
      </c>
      <c r="U26" s="499">
        <f>'Plot (3)'!$P$14</f>
        <v>0</v>
      </c>
      <c r="V26" s="498">
        <f>'Plot (3)'!$Q$14</f>
        <v>0</v>
      </c>
      <c r="W26" s="499">
        <f>'Plot (3)'!$P$15</f>
        <v>0</v>
      </c>
      <c r="X26" s="498">
        <f>'Plot (3)'!$Q$15</f>
        <v>0</v>
      </c>
      <c r="Y26" s="499">
        <f>'Plot (3)'!$P$16</f>
        <v>0</v>
      </c>
      <c r="Z26" s="498">
        <f>'Plot (3)'!$Q$16</f>
        <v>0</v>
      </c>
      <c r="AA26" s="499">
        <f>'Plot (3)'!$R$14</f>
        <v>0</v>
      </c>
      <c r="AB26" s="498">
        <f>'Plot (3)'!$S$14</f>
        <v>0</v>
      </c>
      <c r="AC26" s="499">
        <f>'Plot (3)'!$R$15</f>
        <v>0</v>
      </c>
      <c r="AD26" s="498">
        <f>'Plot (3)'!$S$15</f>
        <v>0</v>
      </c>
      <c r="AE26" s="499">
        <f>'Plot (3)'!$R$16</f>
        <v>0</v>
      </c>
      <c r="AF26" s="498">
        <f>'Plot (3)'!$S$16</f>
        <v>0</v>
      </c>
      <c r="AG26" s="499">
        <f>'Plot (3)'!$T$14</f>
        <v>0</v>
      </c>
      <c r="AH26" s="498">
        <f>'Plot (3)'!$U$14</f>
        <v>0</v>
      </c>
      <c r="AI26" s="499">
        <f>'Plot (3)'!$T$15</f>
        <v>0</v>
      </c>
      <c r="AJ26" s="498">
        <f>'Plot (3)'!$U$15</f>
        <v>0</v>
      </c>
      <c r="AK26" s="499">
        <f>'Plot (3)'!$T$16</f>
        <v>0</v>
      </c>
      <c r="AL26" s="498">
        <f>'Plot (3)'!$U$16</f>
        <v>0</v>
      </c>
      <c r="AM26" s="100"/>
      <c r="AN26" s="252">
        <v>5</v>
      </c>
      <c r="AO26" s="252" t="str">
        <f ca="1">+O46</f>
        <v>N/A</v>
      </c>
      <c r="AP26" s="249">
        <f t="shared" ref="AP26:AU26" si="25">+SUM(O47:O56)</f>
        <v>0</v>
      </c>
      <c r="AQ26" s="245">
        <f t="shared" si="25"/>
        <v>0</v>
      </c>
      <c r="AR26" s="245">
        <f t="shared" si="25"/>
        <v>0</v>
      </c>
      <c r="AS26" s="245">
        <f t="shared" si="25"/>
        <v>0</v>
      </c>
      <c r="AT26" s="245">
        <f t="shared" si="25"/>
        <v>0</v>
      </c>
      <c r="AU26" s="245">
        <f t="shared" si="25"/>
        <v>0</v>
      </c>
      <c r="AV26" s="252">
        <f t="shared" si="1"/>
        <v>0</v>
      </c>
      <c r="AW26" s="90"/>
      <c r="AX26" s="99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</row>
    <row r="27" spans="1:95">
      <c r="A27" s="500">
        <v>3</v>
      </c>
      <c r="B27" s="498">
        <f>+'Plot (3)'!A$17</f>
        <v>0</v>
      </c>
      <c r="C27" s="499">
        <f>'Plot (3)'!$J$17</f>
        <v>0</v>
      </c>
      <c r="D27" s="498">
        <f>'Plot (3)'!$K$17</f>
        <v>0</v>
      </c>
      <c r="E27" s="499">
        <f>'Plot (3)'!$J$18</f>
        <v>0</v>
      </c>
      <c r="F27" s="498">
        <f>'Plot (3)'!$K$18</f>
        <v>0</v>
      </c>
      <c r="G27" s="499">
        <f>'Plot (3)'!$J$19</f>
        <v>0</v>
      </c>
      <c r="H27" s="498">
        <f>'Plot (3)'!$K$19</f>
        <v>0</v>
      </c>
      <c r="I27" s="499">
        <f>'Plot (3)'!$L$17</f>
        <v>0</v>
      </c>
      <c r="J27" s="498">
        <f>'Plot (3)'!$M$17</f>
        <v>0</v>
      </c>
      <c r="K27" s="499">
        <f>'Plot (3)'!$L$18</f>
        <v>0</v>
      </c>
      <c r="L27" s="498">
        <f>'Plot (3)'!$M$18</f>
        <v>0</v>
      </c>
      <c r="M27" s="499">
        <f>'Plot (3)'!$L$19</f>
        <v>0</v>
      </c>
      <c r="N27" s="498">
        <f>'Plot (3)'!$M$19</f>
        <v>0</v>
      </c>
      <c r="O27" s="499">
        <f>'Plot (3)'!$N$17</f>
        <v>0</v>
      </c>
      <c r="P27" s="498">
        <f>'Plot (3)'!$O$17</f>
        <v>0</v>
      </c>
      <c r="Q27" s="499">
        <f>'Plot (3)'!$N$18</f>
        <v>0</v>
      </c>
      <c r="R27" s="498">
        <f>'Plot (3)'!$O$18</f>
        <v>0</v>
      </c>
      <c r="S27" s="499">
        <f>'Plot (3)'!$N$19</f>
        <v>0</v>
      </c>
      <c r="T27" s="498">
        <f>'Plot (3)'!$O$19</f>
        <v>0</v>
      </c>
      <c r="U27" s="499">
        <f>'Plot (3)'!$P$17</f>
        <v>0</v>
      </c>
      <c r="V27" s="498">
        <f>'Plot (3)'!$Q$17</f>
        <v>0</v>
      </c>
      <c r="W27" s="499">
        <f>'Plot (3)'!$P$18</f>
        <v>0</v>
      </c>
      <c r="X27" s="498">
        <f>'Plot (3)'!$Q$18</f>
        <v>0</v>
      </c>
      <c r="Y27" s="499">
        <f>'Plot (3)'!$P$19</f>
        <v>0</v>
      </c>
      <c r="Z27" s="498">
        <f>'Plot (3)'!$Q$19</f>
        <v>0</v>
      </c>
      <c r="AA27" s="499">
        <f>'Plot (3)'!$R$17</f>
        <v>0</v>
      </c>
      <c r="AB27" s="498">
        <f>'Plot (3)'!$S$17</f>
        <v>0</v>
      </c>
      <c r="AC27" s="499">
        <f>'Plot (3)'!$R$18</f>
        <v>0</v>
      </c>
      <c r="AD27" s="498">
        <f>'Plot (3)'!$S$18</f>
        <v>0</v>
      </c>
      <c r="AE27" s="499">
        <f>'Plot (3)'!$R$19</f>
        <v>0</v>
      </c>
      <c r="AF27" s="498">
        <f>'Plot (3)'!$S$19</f>
        <v>0</v>
      </c>
      <c r="AG27" s="499">
        <f>'Plot (3)'!$T$17</f>
        <v>0</v>
      </c>
      <c r="AH27" s="498">
        <f>'Plot (3)'!$U$17</f>
        <v>0</v>
      </c>
      <c r="AI27" s="499">
        <f>'Plot (3)'!$T$18</f>
        <v>0</v>
      </c>
      <c r="AJ27" s="498">
        <f>'Plot (3)'!$U$18</f>
        <v>0</v>
      </c>
      <c r="AK27" s="499">
        <f>'Plot (3)'!$T$19</f>
        <v>0</v>
      </c>
      <c r="AL27" s="498">
        <f>'Plot (3)'!$U$19</f>
        <v>0</v>
      </c>
      <c r="AM27" s="100"/>
      <c r="AN27" s="252">
        <v>5</v>
      </c>
      <c r="AO27" s="252" t="str">
        <f ca="1">+U46</f>
        <v>N/A</v>
      </c>
      <c r="AP27" s="249">
        <f t="shared" ref="AP27:AU27" si="26">+SUM(U47:U56)</f>
        <v>0</v>
      </c>
      <c r="AQ27" s="245">
        <f t="shared" si="26"/>
        <v>0</v>
      </c>
      <c r="AR27" s="245">
        <f t="shared" si="26"/>
        <v>0</v>
      </c>
      <c r="AS27" s="245">
        <f t="shared" si="26"/>
        <v>0</v>
      </c>
      <c r="AT27" s="245">
        <f t="shared" si="26"/>
        <v>0</v>
      </c>
      <c r="AU27" s="245">
        <f t="shared" si="26"/>
        <v>0</v>
      </c>
      <c r="AV27" s="252">
        <f t="shared" si="1"/>
        <v>0</v>
      </c>
      <c r="AW27" s="90"/>
      <c r="AX27" s="99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90"/>
      <c r="CM27" s="90"/>
      <c r="CN27" s="90"/>
      <c r="CO27" s="90"/>
      <c r="CP27" s="90"/>
      <c r="CQ27" s="90"/>
    </row>
    <row r="28" spans="1:95" ht="15.75" thickBot="1">
      <c r="A28" s="500">
        <v>3</v>
      </c>
      <c r="B28" s="498">
        <f>+'Plot (3)'!A$20</f>
        <v>0</v>
      </c>
      <c r="C28" s="499">
        <f>'Plot (3)'!$J$20</f>
        <v>0</v>
      </c>
      <c r="D28" s="498">
        <f>'Plot (3)'!$K$20</f>
        <v>0</v>
      </c>
      <c r="E28" s="499">
        <f>'Plot (3)'!$J$21</f>
        <v>0</v>
      </c>
      <c r="F28" s="498">
        <f>'Plot (3)'!$K$21</f>
        <v>0</v>
      </c>
      <c r="G28" s="499">
        <f>'Plot (3)'!$J$22</f>
        <v>0</v>
      </c>
      <c r="H28" s="498">
        <f>'Plot (3)'!$K$22</f>
        <v>0</v>
      </c>
      <c r="I28" s="499">
        <f>'Plot (3)'!$L$20</f>
        <v>0</v>
      </c>
      <c r="J28" s="498">
        <f>'Plot (3)'!$M$20</f>
        <v>0</v>
      </c>
      <c r="K28" s="499">
        <f>'Plot (3)'!$L$21</f>
        <v>0</v>
      </c>
      <c r="L28" s="498">
        <f>'Plot (3)'!$M$21</f>
        <v>0</v>
      </c>
      <c r="M28" s="499">
        <f>'Plot (3)'!$L$22</f>
        <v>0</v>
      </c>
      <c r="N28" s="498">
        <f>'Plot (3)'!$M$22</f>
        <v>0</v>
      </c>
      <c r="O28" s="499">
        <f>'Plot (3)'!$N$20</f>
        <v>0</v>
      </c>
      <c r="P28" s="498">
        <f>'Plot (3)'!$O$20</f>
        <v>0</v>
      </c>
      <c r="Q28" s="499">
        <f>'Plot (3)'!$N$21</f>
        <v>0</v>
      </c>
      <c r="R28" s="498">
        <f>'Plot (3)'!$O$21</f>
        <v>0</v>
      </c>
      <c r="S28" s="499">
        <f>'Plot (3)'!$N$22</f>
        <v>0</v>
      </c>
      <c r="T28" s="498">
        <f>'Plot (3)'!$O$22</f>
        <v>0</v>
      </c>
      <c r="U28" s="499">
        <f>'Plot (3)'!$P$20</f>
        <v>0</v>
      </c>
      <c r="V28" s="498">
        <f>'Plot (3)'!$Q$20</f>
        <v>0</v>
      </c>
      <c r="W28" s="499">
        <f>'Plot (3)'!$P$21</f>
        <v>0</v>
      </c>
      <c r="X28" s="498">
        <f>'Plot (3)'!$Q$21</f>
        <v>0</v>
      </c>
      <c r="Y28" s="499">
        <f>'Plot (3)'!$P$22</f>
        <v>0</v>
      </c>
      <c r="Z28" s="498">
        <f>'Plot (3)'!$Q$22</f>
        <v>0</v>
      </c>
      <c r="AA28" s="499">
        <f>'Plot (3)'!$R$20</f>
        <v>0</v>
      </c>
      <c r="AB28" s="498">
        <f>'Plot (3)'!$S$20</f>
        <v>0</v>
      </c>
      <c r="AC28" s="499">
        <f>'Plot (3)'!$R$21</f>
        <v>0</v>
      </c>
      <c r="AD28" s="498">
        <f>'Plot (3)'!$S$21</f>
        <v>0</v>
      </c>
      <c r="AE28" s="499">
        <f>'Plot (3)'!$R$22</f>
        <v>0</v>
      </c>
      <c r="AF28" s="498">
        <f>'Plot (3)'!$S$22</f>
        <v>0</v>
      </c>
      <c r="AG28" s="499">
        <f>'Plot (3)'!$T$20</f>
        <v>0</v>
      </c>
      <c r="AH28" s="498">
        <f>'Plot (3)'!$U$20</f>
        <v>0</v>
      </c>
      <c r="AI28" s="499">
        <f>'Plot (3)'!$T$21</f>
        <v>0</v>
      </c>
      <c r="AJ28" s="498">
        <f>'Plot (3)'!$U$21</f>
        <v>0</v>
      </c>
      <c r="AK28" s="499">
        <f>'Plot (3)'!$T$22</f>
        <v>0</v>
      </c>
      <c r="AL28" s="498">
        <f>'Plot (3)'!$U$22</f>
        <v>0</v>
      </c>
      <c r="AM28" s="100"/>
      <c r="AN28" s="253">
        <v>5</v>
      </c>
      <c r="AO28" s="253" t="str">
        <f ca="1">+AG46</f>
        <v>N/A</v>
      </c>
      <c r="AP28" s="250">
        <f t="shared" ref="AP28:AU28" si="27">+SUM(AG47:AG56)</f>
        <v>0</v>
      </c>
      <c r="AQ28" s="246">
        <f t="shared" si="27"/>
        <v>0</v>
      </c>
      <c r="AR28" s="246">
        <f t="shared" si="27"/>
        <v>0</v>
      </c>
      <c r="AS28" s="246">
        <f t="shared" si="27"/>
        <v>0</v>
      </c>
      <c r="AT28" s="246">
        <f t="shared" si="27"/>
        <v>0</v>
      </c>
      <c r="AU28" s="246">
        <f t="shared" si="27"/>
        <v>0</v>
      </c>
      <c r="AV28" s="253">
        <f t="shared" si="1"/>
        <v>0</v>
      </c>
      <c r="AW28" s="90"/>
      <c r="AX28" s="99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</row>
    <row r="29" spans="1:95">
      <c r="A29" s="500">
        <v>3</v>
      </c>
      <c r="B29" s="498">
        <f>+'Plot (3)'!A$23</f>
        <v>0</v>
      </c>
      <c r="C29" s="499">
        <f>'Plot (3)'!$J$23</f>
        <v>0</v>
      </c>
      <c r="D29" s="498">
        <f>'Plot (3)'!$K$23</f>
        <v>0</v>
      </c>
      <c r="E29" s="499">
        <f>'Plot (3)'!$J$24</f>
        <v>0</v>
      </c>
      <c r="F29" s="498">
        <f>'Plot (3)'!$K$24</f>
        <v>0</v>
      </c>
      <c r="G29" s="499">
        <f>'Plot (3)'!$J$25</f>
        <v>0</v>
      </c>
      <c r="H29" s="498">
        <f>'Plot (3)'!$K$25</f>
        <v>0</v>
      </c>
      <c r="I29" s="499">
        <f>'Plot (3)'!$L$23</f>
        <v>0</v>
      </c>
      <c r="J29" s="498">
        <f>'Plot (3)'!$M$23</f>
        <v>0</v>
      </c>
      <c r="K29" s="499">
        <f>'Plot (3)'!$L$24</f>
        <v>0</v>
      </c>
      <c r="L29" s="498">
        <f>'Plot (3)'!$M$24</f>
        <v>0</v>
      </c>
      <c r="M29" s="499">
        <f>'Plot (3)'!$L$25</f>
        <v>0</v>
      </c>
      <c r="N29" s="498">
        <f>'Plot (3)'!$M$25</f>
        <v>0</v>
      </c>
      <c r="O29" s="499">
        <f>'Plot (3)'!$N$23</f>
        <v>0</v>
      </c>
      <c r="P29" s="498">
        <f>'Plot (3)'!$O$23</f>
        <v>0</v>
      </c>
      <c r="Q29" s="499">
        <f>'Plot (3)'!$N$24</f>
        <v>0</v>
      </c>
      <c r="R29" s="498">
        <f>'Plot (3)'!$O$24</f>
        <v>0</v>
      </c>
      <c r="S29" s="499">
        <f>'Plot (3)'!$N$25</f>
        <v>0</v>
      </c>
      <c r="T29" s="498">
        <f>'Plot (3)'!$O$25</f>
        <v>0</v>
      </c>
      <c r="U29" s="499">
        <f>'Plot (3)'!$P$23</f>
        <v>0</v>
      </c>
      <c r="V29" s="498">
        <f>'Plot (3)'!$Q$23</f>
        <v>0</v>
      </c>
      <c r="W29" s="499">
        <f>'Plot (3)'!$P$24</f>
        <v>0</v>
      </c>
      <c r="X29" s="498">
        <f>'Plot (3)'!$Q$24</f>
        <v>0</v>
      </c>
      <c r="Y29" s="499">
        <f>'Plot (3)'!$P$25</f>
        <v>0</v>
      </c>
      <c r="Z29" s="498">
        <f>'Plot (3)'!$Q$25</f>
        <v>0</v>
      </c>
      <c r="AA29" s="499">
        <f>'Plot (3)'!$R$23</f>
        <v>0</v>
      </c>
      <c r="AB29" s="498">
        <f>'Plot (3)'!$S$23</f>
        <v>0</v>
      </c>
      <c r="AC29" s="499">
        <f>'Plot (3)'!$R$24</f>
        <v>0</v>
      </c>
      <c r="AD29" s="498">
        <f>'Plot (3)'!$S$24</f>
        <v>0</v>
      </c>
      <c r="AE29" s="499">
        <f>'Plot (3)'!$R$25</f>
        <v>0</v>
      </c>
      <c r="AF29" s="498">
        <f>'Plot (3)'!$S$25</f>
        <v>0</v>
      </c>
      <c r="AG29" s="499">
        <f>'Plot (3)'!$T$23</f>
        <v>0</v>
      </c>
      <c r="AH29" s="498">
        <f>'Plot (3)'!$U$23</f>
        <v>0</v>
      </c>
      <c r="AI29" s="499">
        <f>'Plot (3)'!$T$24</f>
        <v>0</v>
      </c>
      <c r="AJ29" s="498">
        <f>'Plot (3)'!$U$24</f>
        <v>0</v>
      </c>
      <c r="AK29" s="499">
        <f>'Plot (3)'!$T$25</f>
        <v>0</v>
      </c>
      <c r="AL29" s="498">
        <f>'Plot (3)'!$U$25</f>
        <v>0</v>
      </c>
      <c r="AM29" s="100"/>
      <c r="AN29" s="252">
        <v>6</v>
      </c>
      <c r="AO29" s="252" t="str">
        <f ca="1">+C57</f>
        <v>N/A</v>
      </c>
      <c r="AP29" s="249">
        <f t="shared" ref="AP29:AU29" si="28">+SUM(C58:C67)</f>
        <v>0</v>
      </c>
      <c r="AQ29" s="245">
        <f t="shared" si="28"/>
        <v>0</v>
      </c>
      <c r="AR29" s="245">
        <f t="shared" si="28"/>
        <v>0</v>
      </c>
      <c r="AS29" s="245">
        <f t="shared" si="28"/>
        <v>0</v>
      </c>
      <c r="AT29" s="245">
        <f t="shared" si="28"/>
        <v>0</v>
      </c>
      <c r="AU29" s="245">
        <f t="shared" si="28"/>
        <v>0</v>
      </c>
      <c r="AV29" s="252">
        <f t="shared" si="1"/>
        <v>0</v>
      </c>
      <c r="AW29" s="90"/>
      <c r="AX29" s="99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</row>
    <row r="30" spans="1:95">
      <c r="A30" s="500">
        <v>3</v>
      </c>
      <c r="B30" s="498">
        <f>+'Plot (3)'!A$26</f>
        <v>0</v>
      </c>
      <c r="C30" s="499">
        <f>'Plot (3)'!$J$26</f>
        <v>0</v>
      </c>
      <c r="D30" s="498">
        <f>'Plot (3)'!$K$26</f>
        <v>0</v>
      </c>
      <c r="E30" s="499">
        <f>'Plot (3)'!$J$27</f>
        <v>0</v>
      </c>
      <c r="F30" s="498">
        <f>'Plot (3)'!$K$27</f>
        <v>0</v>
      </c>
      <c r="G30" s="499">
        <f>'Plot (3)'!$J$28</f>
        <v>0</v>
      </c>
      <c r="H30" s="498">
        <f>'Plot (3)'!$K$28</f>
        <v>0</v>
      </c>
      <c r="I30" s="499">
        <f>'Plot (3)'!$L$26</f>
        <v>0</v>
      </c>
      <c r="J30" s="498">
        <f>'Plot (3)'!$M$26</f>
        <v>0</v>
      </c>
      <c r="K30" s="499">
        <f>'Plot (3)'!$L$27</f>
        <v>0</v>
      </c>
      <c r="L30" s="498">
        <f>'Plot (3)'!$M$27</f>
        <v>0</v>
      </c>
      <c r="M30" s="499">
        <f>'Plot (3)'!$L$28</f>
        <v>0</v>
      </c>
      <c r="N30" s="498">
        <f>'Plot (3)'!$M$28</f>
        <v>0</v>
      </c>
      <c r="O30" s="499">
        <f>'Plot (3)'!$N$26</f>
        <v>0</v>
      </c>
      <c r="P30" s="498">
        <f>'Plot (3)'!$O$26</f>
        <v>0</v>
      </c>
      <c r="Q30" s="499">
        <f>'Plot (3)'!$N$27</f>
        <v>0</v>
      </c>
      <c r="R30" s="498">
        <f>'Plot (3)'!$O$27</f>
        <v>0</v>
      </c>
      <c r="S30" s="499">
        <f>'Plot (3)'!$N$28</f>
        <v>0</v>
      </c>
      <c r="T30" s="498">
        <f>'Plot (3)'!$O$28</f>
        <v>0</v>
      </c>
      <c r="U30" s="499">
        <f>'Plot (3)'!$P$26</f>
        <v>0</v>
      </c>
      <c r="V30" s="498">
        <f>'Plot (3)'!$Q$26</f>
        <v>0</v>
      </c>
      <c r="W30" s="499">
        <f>'Plot (3)'!$P$27</f>
        <v>0</v>
      </c>
      <c r="X30" s="498">
        <f>'Plot (3)'!$Q$27</f>
        <v>0</v>
      </c>
      <c r="Y30" s="499">
        <f>'Plot (3)'!$P$28</f>
        <v>0</v>
      </c>
      <c r="Z30" s="498">
        <f>'Plot (3)'!$Q$28</f>
        <v>0</v>
      </c>
      <c r="AA30" s="499">
        <f>'Plot (3)'!$R$26</f>
        <v>0</v>
      </c>
      <c r="AB30" s="498">
        <f>'Plot (3)'!$S$26</f>
        <v>0</v>
      </c>
      <c r="AC30" s="499">
        <f>'Plot (3)'!$R$27</f>
        <v>0</v>
      </c>
      <c r="AD30" s="498">
        <f>'Plot (3)'!$S$27</f>
        <v>0</v>
      </c>
      <c r="AE30" s="499">
        <f>'Plot (3)'!$R$28</f>
        <v>0</v>
      </c>
      <c r="AF30" s="498">
        <f>'Plot (3)'!$S$28</f>
        <v>0</v>
      </c>
      <c r="AG30" s="499">
        <f>'Plot (3)'!$T$26</f>
        <v>0</v>
      </c>
      <c r="AH30" s="498">
        <f>'Plot (3)'!$U$26</f>
        <v>0</v>
      </c>
      <c r="AI30" s="499">
        <f>'Plot (3)'!$T$27</f>
        <v>0</v>
      </c>
      <c r="AJ30" s="498">
        <f>'Plot (3)'!$U$27</f>
        <v>0</v>
      </c>
      <c r="AK30" s="499">
        <f>'Plot (3)'!$T$28</f>
        <v>0</v>
      </c>
      <c r="AL30" s="498">
        <f>'Plot (3)'!$U$28</f>
        <v>0</v>
      </c>
      <c r="AM30" s="100"/>
      <c r="AN30" s="252">
        <v>6</v>
      </c>
      <c r="AO30" s="252" t="str">
        <f ca="1">+I57</f>
        <v>N/A</v>
      </c>
      <c r="AP30" s="249">
        <f t="shared" ref="AP30:AU30" si="29">+SUM(I58:I67)</f>
        <v>0</v>
      </c>
      <c r="AQ30" s="245">
        <f t="shared" si="29"/>
        <v>0</v>
      </c>
      <c r="AR30" s="245">
        <f t="shared" si="29"/>
        <v>0</v>
      </c>
      <c r="AS30" s="245">
        <f t="shared" si="29"/>
        <v>0</v>
      </c>
      <c r="AT30" s="245">
        <f t="shared" si="29"/>
        <v>0</v>
      </c>
      <c r="AU30" s="245">
        <f t="shared" si="29"/>
        <v>0</v>
      </c>
      <c r="AV30" s="252">
        <f t="shared" si="1"/>
        <v>0</v>
      </c>
      <c r="AW30" s="90"/>
      <c r="AX30" s="99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  <c r="CO30" s="90"/>
      <c r="CP30" s="90"/>
      <c r="CQ30" s="90"/>
    </row>
    <row r="31" spans="1:95">
      <c r="A31" s="500">
        <v>3</v>
      </c>
      <c r="B31" s="498">
        <f>+'Plot (3)'!A$29</f>
        <v>0</v>
      </c>
      <c r="C31" s="499">
        <f>'Plot (3)'!$J$29</f>
        <v>0</v>
      </c>
      <c r="D31" s="498">
        <f>'Plot (3)'!$K$29</f>
        <v>0</v>
      </c>
      <c r="E31" s="499">
        <f>'Plot (3)'!$J$30</f>
        <v>0</v>
      </c>
      <c r="F31" s="498">
        <f>'Plot (3)'!$K$30</f>
        <v>0</v>
      </c>
      <c r="G31" s="499">
        <f>'Plot (3)'!$J$31</f>
        <v>0</v>
      </c>
      <c r="H31" s="498">
        <f>'Plot (3)'!$K$31</f>
        <v>0</v>
      </c>
      <c r="I31" s="499">
        <f>'Plot (3)'!$L$29</f>
        <v>0</v>
      </c>
      <c r="J31" s="498">
        <f>'Plot (3)'!$M$29</f>
        <v>0</v>
      </c>
      <c r="K31" s="499">
        <f>'Plot (3)'!$L$30</f>
        <v>0</v>
      </c>
      <c r="L31" s="498">
        <f>'Plot (3)'!$M$30</f>
        <v>0</v>
      </c>
      <c r="M31" s="499">
        <f>'Plot (3)'!$L$31</f>
        <v>0</v>
      </c>
      <c r="N31" s="498">
        <f>'Plot (3)'!$M$31</f>
        <v>0</v>
      </c>
      <c r="O31" s="499">
        <f>'Plot (3)'!$N$29</f>
        <v>0</v>
      </c>
      <c r="P31" s="498">
        <f>'Plot (3)'!$O$29</f>
        <v>0</v>
      </c>
      <c r="Q31" s="499">
        <f>'Plot (3)'!$N$30</f>
        <v>0</v>
      </c>
      <c r="R31" s="498">
        <f>'Plot (3)'!$O$30</f>
        <v>0</v>
      </c>
      <c r="S31" s="499">
        <f>'Plot (3)'!$N$31</f>
        <v>0</v>
      </c>
      <c r="T31" s="498">
        <f>'Plot (3)'!$O$31</f>
        <v>0</v>
      </c>
      <c r="U31" s="499">
        <f>'Plot (3)'!$P$29</f>
        <v>0</v>
      </c>
      <c r="V31" s="498">
        <f>'Plot (3)'!$Q$29</f>
        <v>0</v>
      </c>
      <c r="W31" s="499">
        <f>'Plot (3)'!$P$30</f>
        <v>0</v>
      </c>
      <c r="X31" s="498">
        <f>'Plot (3)'!$Q$30</f>
        <v>0</v>
      </c>
      <c r="Y31" s="499">
        <f>'Plot (3)'!$P$31</f>
        <v>0</v>
      </c>
      <c r="Z31" s="498">
        <f>'Plot (3)'!$Q$31</f>
        <v>0</v>
      </c>
      <c r="AA31" s="499">
        <f>'Plot (3)'!$R$29</f>
        <v>0</v>
      </c>
      <c r="AB31" s="498">
        <f>'Plot (3)'!$S$29</f>
        <v>0</v>
      </c>
      <c r="AC31" s="499">
        <f>'Plot (3)'!$R$30</f>
        <v>0</v>
      </c>
      <c r="AD31" s="498">
        <f>'Plot (3)'!$S$30</f>
        <v>0</v>
      </c>
      <c r="AE31" s="499">
        <f>'Plot (3)'!$R$31</f>
        <v>0</v>
      </c>
      <c r="AF31" s="498">
        <f>'Plot (3)'!$S$31</f>
        <v>0</v>
      </c>
      <c r="AG31" s="499">
        <f>'Plot (3)'!$T$29</f>
        <v>0</v>
      </c>
      <c r="AH31" s="498">
        <f>'Plot (3)'!$U$29</f>
        <v>0</v>
      </c>
      <c r="AI31" s="499">
        <f>'Plot (3)'!$T$30</f>
        <v>0</v>
      </c>
      <c r="AJ31" s="498">
        <f>'Plot (3)'!$U$30</f>
        <v>0</v>
      </c>
      <c r="AK31" s="499">
        <f>'Plot (3)'!$T$31</f>
        <v>0</v>
      </c>
      <c r="AL31" s="498">
        <f>'Plot (3)'!$U$31</f>
        <v>0</v>
      </c>
      <c r="AM31" s="100"/>
      <c r="AN31" s="252">
        <v>6</v>
      </c>
      <c r="AO31" s="252" t="str">
        <f ca="1">+O57</f>
        <v>N/A</v>
      </c>
      <c r="AP31" s="249">
        <f t="shared" ref="AP31:AU31" si="30">+SUM(O58:O67)</f>
        <v>0</v>
      </c>
      <c r="AQ31" s="245">
        <f t="shared" si="30"/>
        <v>0</v>
      </c>
      <c r="AR31" s="245">
        <f t="shared" si="30"/>
        <v>0</v>
      </c>
      <c r="AS31" s="245">
        <f t="shared" si="30"/>
        <v>0</v>
      </c>
      <c r="AT31" s="245">
        <f t="shared" si="30"/>
        <v>0</v>
      </c>
      <c r="AU31" s="245">
        <f t="shared" si="30"/>
        <v>0</v>
      </c>
      <c r="AV31" s="252">
        <f t="shared" si="1"/>
        <v>0</v>
      </c>
      <c r="AW31" s="90"/>
      <c r="AX31" s="99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</row>
    <row r="32" spans="1:95">
      <c r="A32" s="500">
        <v>3</v>
      </c>
      <c r="B32" s="498">
        <f>+'Plot (3)'!A$32</f>
        <v>0</v>
      </c>
      <c r="C32" s="499">
        <f>'Plot (3)'!$J$32</f>
        <v>0</v>
      </c>
      <c r="D32" s="498">
        <f>'Plot (3)'!$K$32</f>
        <v>0</v>
      </c>
      <c r="E32" s="499">
        <f>'Plot (3)'!$J$33</f>
        <v>0</v>
      </c>
      <c r="F32" s="498">
        <f>'Plot (3)'!$K$33</f>
        <v>0</v>
      </c>
      <c r="G32" s="499">
        <f>'Plot (3)'!$J$34</f>
        <v>0</v>
      </c>
      <c r="H32" s="498">
        <f>'Plot (3)'!$K$34</f>
        <v>0</v>
      </c>
      <c r="I32" s="499">
        <f>'Plot (3)'!$L$32</f>
        <v>0</v>
      </c>
      <c r="J32" s="498">
        <f>'Plot (3)'!$M$32</f>
        <v>0</v>
      </c>
      <c r="K32" s="499">
        <f>'Plot (3)'!$L$33</f>
        <v>0</v>
      </c>
      <c r="L32" s="498">
        <f>'Plot (3)'!$M$33</f>
        <v>0</v>
      </c>
      <c r="M32" s="499">
        <f>'Plot (3)'!$L$34</f>
        <v>0</v>
      </c>
      <c r="N32" s="498">
        <f>'Plot (3)'!$M$34</f>
        <v>0</v>
      </c>
      <c r="O32" s="499">
        <f>'Plot (3)'!$N$32</f>
        <v>0</v>
      </c>
      <c r="P32" s="498">
        <f>'Plot (3)'!$O$32</f>
        <v>0</v>
      </c>
      <c r="Q32" s="499">
        <f>'Plot (3)'!$N$33</f>
        <v>0</v>
      </c>
      <c r="R32" s="498">
        <f>'Plot (3)'!$O$33</f>
        <v>0</v>
      </c>
      <c r="S32" s="499">
        <f>'Plot (3)'!$N$34</f>
        <v>0</v>
      </c>
      <c r="T32" s="498">
        <f>'Plot (3)'!$O$34</f>
        <v>0</v>
      </c>
      <c r="U32" s="499">
        <f>'Plot (3)'!$P$32</f>
        <v>0</v>
      </c>
      <c r="V32" s="498">
        <f>'Plot (3)'!$Q$32</f>
        <v>0</v>
      </c>
      <c r="W32" s="499">
        <f>'Plot (3)'!$P$33</f>
        <v>0</v>
      </c>
      <c r="X32" s="498">
        <f>'Plot (3)'!$Q$33</f>
        <v>0</v>
      </c>
      <c r="Y32" s="499">
        <f>'Plot (3)'!$P$34</f>
        <v>0</v>
      </c>
      <c r="Z32" s="498">
        <f>'Plot (3)'!$Q$34</f>
        <v>0</v>
      </c>
      <c r="AA32" s="499">
        <f>'Plot (3)'!$R$32</f>
        <v>0</v>
      </c>
      <c r="AB32" s="498">
        <f>'Plot (3)'!$S$32</f>
        <v>0</v>
      </c>
      <c r="AC32" s="499">
        <f>'Plot (3)'!$R$33</f>
        <v>0</v>
      </c>
      <c r="AD32" s="498">
        <f>'Plot (3)'!$S$33</f>
        <v>0</v>
      </c>
      <c r="AE32" s="499">
        <f>'Plot (3)'!$R$34</f>
        <v>0</v>
      </c>
      <c r="AF32" s="498">
        <f>'Plot (3)'!$S$34</f>
        <v>0</v>
      </c>
      <c r="AG32" s="499">
        <f>'Plot (3)'!$T$32</f>
        <v>0</v>
      </c>
      <c r="AH32" s="498">
        <f>'Plot (3)'!$U$32</f>
        <v>0</v>
      </c>
      <c r="AI32" s="499">
        <f>'Plot (3)'!$T$33</f>
        <v>0</v>
      </c>
      <c r="AJ32" s="498">
        <f>'Plot (3)'!$U$33</f>
        <v>0</v>
      </c>
      <c r="AK32" s="499">
        <f>'Plot (3)'!$T$34</f>
        <v>0</v>
      </c>
      <c r="AL32" s="498">
        <f>'Plot (3)'!$U$34</f>
        <v>0</v>
      </c>
      <c r="AM32" s="100"/>
      <c r="AN32" s="252">
        <v>6</v>
      </c>
      <c r="AO32" s="252" t="str">
        <f ca="1">+U57</f>
        <v>N/A</v>
      </c>
      <c r="AP32" s="249">
        <f t="shared" ref="AP32:AU32" si="31">+SUM(U58:U67)</f>
        <v>0</v>
      </c>
      <c r="AQ32" s="245">
        <f t="shared" si="31"/>
        <v>0</v>
      </c>
      <c r="AR32" s="245">
        <f t="shared" si="31"/>
        <v>0</v>
      </c>
      <c r="AS32" s="245">
        <f t="shared" si="31"/>
        <v>0</v>
      </c>
      <c r="AT32" s="245">
        <f t="shared" si="31"/>
        <v>0</v>
      </c>
      <c r="AU32" s="245">
        <f t="shared" si="31"/>
        <v>0</v>
      </c>
      <c r="AV32" s="252">
        <f t="shared" si="1"/>
        <v>0</v>
      </c>
      <c r="AW32" s="90"/>
      <c r="AX32" s="99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</row>
    <row r="33" spans="1:95" ht="15.75" thickBot="1">
      <c r="A33" s="500">
        <v>3</v>
      </c>
      <c r="B33" s="498">
        <f>+'Plot (3)'!A$35</f>
        <v>0</v>
      </c>
      <c r="C33" s="499">
        <f>'Plot (3)'!$J$35</f>
        <v>0</v>
      </c>
      <c r="D33" s="498">
        <f>'Plot (3)'!$K$35</f>
        <v>0</v>
      </c>
      <c r="E33" s="499">
        <f>'Plot (3)'!$J$36</f>
        <v>0</v>
      </c>
      <c r="F33" s="498">
        <f>'Plot (3)'!$K$36</f>
        <v>0</v>
      </c>
      <c r="G33" s="499">
        <f>'Plot (3)'!$J$37</f>
        <v>0</v>
      </c>
      <c r="H33" s="498">
        <f>'Plot (3)'!$K$37</f>
        <v>0</v>
      </c>
      <c r="I33" s="499">
        <f>'Plot (3)'!$L$35</f>
        <v>0</v>
      </c>
      <c r="J33" s="498">
        <f>'Plot (3)'!$M$35</f>
        <v>0</v>
      </c>
      <c r="K33" s="499">
        <f>'Plot (3)'!$L$36</f>
        <v>0</v>
      </c>
      <c r="L33" s="498">
        <f>'Plot (3)'!$M$36</f>
        <v>0</v>
      </c>
      <c r="M33" s="499">
        <f>'Plot (3)'!$L$37</f>
        <v>0</v>
      </c>
      <c r="N33" s="498">
        <f>'Plot (3)'!$M$37</f>
        <v>0</v>
      </c>
      <c r="O33" s="499">
        <f>'Plot (3)'!$N$35</f>
        <v>0</v>
      </c>
      <c r="P33" s="498">
        <f>'Plot (3)'!$O$35</f>
        <v>0</v>
      </c>
      <c r="Q33" s="499">
        <f>'Plot (3)'!$N$36</f>
        <v>0</v>
      </c>
      <c r="R33" s="498">
        <f>'Plot (3)'!$O$36</f>
        <v>0</v>
      </c>
      <c r="S33" s="499">
        <f>'Plot (3)'!$N$37</f>
        <v>0</v>
      </c>
      <c r="T33" s="498">
        <f>'Plot (3)'!$O$37</f>
        <v>0</v>
      </c>
      <c r="U33" s="499">
        <f>'Plot (3)'!$P$35</f>
        <v>0</v>
      </c>
      <c r="V33" s="498">
        <f>'Plot (3)'!$Q$35</f>
        <v>0</v>
      </c>
      <c r="W33" s="499">
        <f>'Plot (3)'!$P$36</f>
        <v>0</v>
      </c>
      <c r="X33" s="498">
        <f>'Plot (3)'!$Q$36</f>
        <v>0</v>
      </c>
      <c r="Y33" s="499">
        <f>'Plot (3)'!$P$37</f>
        <v>0</v>
      </c>
      <c r="Z33" s="498">
        <f>'Plot (3)'!$Q$37</f>
        <v>0</v>
      </c>
      <c r="AA33" s="499">
        <f>'Plot (3)'!$R$35</f>
        <v>0</v>
      </c>
      <c r="AB33" s="498">
        <f>'Plot (3)'!$S$35</f>
        <v>0</v>
      </c>
      <c r="AC33" s="499">
        <f>'Plot (3)'!$R$36</f>
        <v>0</v>
      </c>
      <c r="AD33" s="498">
        <f>'Plot (3)'!$S$36</f>
        <v>0</v>
      </c>
      <c r="AE33" s="499">
        <f>'Plot (3)'!$R$37</f>
        <v>0</v>
      </c>
      <c r="AF33" s="498">
        <f>'Plot (3)'!$S$37</f>
        <v>0</v>
      </c>
      <c r="AG33" s="499">
        <f>'Plot (3)'!$T$35</f>
        <v>0</v>
      </c>
      <c r="AH33" s="498">
        <f>'Plot (3)'!$U$35</f>
        <v>0</v>
      </c>
      <c r="AI33" s="499">
        <f>'Plot (3)'!$T$36</f>
        <v>0</v>
      </c>
      <c r="AJ33" s="498">
        <f>'Plot (3)'!$U$36</f>
        <v>0</v>
      </c>
      <c r="AK33" s="499">
        <f>'Plot (3)'!$T$37</f>
        <v>0</v>
      </c>
      <c r="AL33" s="498">
        <f>'Plot (3)'!$U$37</f>
        <v>0</v>
      </c>
      <c r="AM33" s="100"/>
      <c r="AN33" s="253">
        <v>6</v>
      </c>
      <c r="AO33" s="253" t="str">
        <f ca="1">+AG57</f>
        <v>N/A</v>
      </c>
      <c r="AP33" s="250">
        <f t="shared" ref="AP33:AU33" si="32">+SUM(AG58:AG67)</f>
        <v>0</v>
      </c>
      <c r="AQ33" s="246">
        <f t="shared" si="32"/>
        <v>0</v>
      </c>
      <c r="AR33" s="246">
        <f t="shared" si="32"/>
        <v>0</v>
      </c>
      <c r="AS33" s="246">
        <f t="shared" si="32"/>
        <v>0</v>
      </c>
      <c r="AT33" s="246">
        <f t="shared" si="32"/>
        <v>0</v>
      </c>
      <c r="AU33" s="246">
        <f t="shared" si="32"/>
        <v>0</v>
      </c>
      <c r="AV33" s="253">
        <f t="shared" si="1"/>
        <v>0</v>
      </c>
      <c r="AW33" s="90"/>
      <c r="AX33" s="99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90"/>
      <c r="CO33" s="90"/>
      <c r="CP33" s="90"/>
      <c r="CQ33" s="90"/>
    </row>
    <row r="34" spans="1:95">
      <c r="A34" s="500">
        <v>3</v>
      </c>
      <c r="B34" s="498">
        <f>+'Plot (3)'!A$38</f>
        <v>0</v>
      </c>
      <c r="C34" s="499">
        <f>'Plot (3)'!$J$38</f>
        <v>0</v>
      </c>
      <c r="D34" s="498">
        <f>'Plot (3)'!$K$38</f>
        <v>0</v>
      </c>
      <c r="E34" s="499">
        <f>'Plot (3)'!$J$39</f>
        <v>0</v>
      </c>
      <c r="F34" s="498">
        <f>'Plot (3)'!$K$39</f>
        <v>0</v>
      </c>
      <c r="G34" s="499">
        <f>'Plot (3)'!$J$40</f>
        <v>0</v>
      </c>
      <c r="H34" s="498">
        <f>'Plot (3)'!$K$40</f>
        <v>0</v>
      </c>
      <c r="I34" s="499">
        <f>'Plot (3)'!$L$38</f>
        <v>0</v>
      </c>
      <c r="J34" s="498">
        <f>'Plot (3)'!$M$38</f>
        <v>0</v>
      </c>
      <c r="K34" s="499">
        <f>'Plot (3)'!$L$39</f>
        <v>0</v>
      </c>
      <c r="L34" s="498">
        <f>'Plot (3)'!$M$39</f>
        <v>0</v>
      </c>
      <c r="M34" s="499">
        <f>'Plot (3)'!$L$40</f>
        <v>0</v>
      </c>
      <c r="N34" s="498">
        <f>'Plot (3)'!$M$40</f>
        <v>0</v>
      </c>
      <c r="O34" s="499">
        <f>'Plot (3)'!$N$38</f>
        <v>0</v>
      </c>
      <c r="P34" s="498">
        <f>'Plot (3)'!$O$38</f>
        <v>0</v>
      </c>
      <c r="Q34" s="499">
        <f>'Plot (3)'!$N$39</f>
        <v>0</v>
      </c>
      <c r="R34" s="498">
        <f>'Plot (3)'!$O$39</f>
        <v>0</v>
      </c>
      <c r="S34" s="499">
        <f>'Plot (3)'!$N$40</f>
        <v>0</v>
      </c>
      <c r="T34" s="498">
        <f>'Plot (3)'!$O$40</f>
        <v>0</v>
      </c>
      <c r="U34" s="499">
        <f>'Plot (3)'!$P$38</f>
        <v>0</v>
      </c>
      <c r="V34" s="498">
        <f>'Plot (3)'!$Q$38</f>
        <v>0</v>
      </c>
      <c r="W34" s="499">
        <f>'Plot (3)'!$P$39</f>
        <v>0</v>
      </c>
      <c r="X34" s="498">
        <f>'Plot (3)'!$Q$39</f>
        <v>0</v>
      </c>
      <c r="Y34" s="499">
        <f>'Plot (3)'!$P$40</f>
        <v>0</v>
      </c>
      <c r="Z34" s="498">
        <f>'Plot (3)'!$Q$40</f>
        <v>0</v>
      </c>
      <c r="AA34" s="499">
        <f>'Plot (3)'!$R$38</f>
        <v>0</v>
      </c>
      <c r="AB34" s="498">
        <f>'Plot (3)'!$S$38</f>
        <v>0</v>
      </c>
      <c r="AC34" s="499">
        <f>'Plot (3)'!$R$39</f>
        <v>0</v>
      </c>
      <c r="AD34" s="498">
        <f>'Plot (3)'!$S$39</f>
        <v>0</v>
      </c>
      <c r="AE34" s="499">
        <f>'Plot (3)'!$R$40</f>
        <v>0</v>
      </c>
      <c r="AF34" s="498">
        <f>'Plot (3)'!$S$40</f>
        <v>0</v>
      </c>
      <c r="AG34" s="499">
        <f>'Plot (3)'!$T$38</f>
        <v>0</v>
      </c>
      <c r="AH34" s="498">
        <f>'Plot (3)'!$U$38</f>
        <v>0</v>
      </c>
      <c r="AI34" s="499">
        <f>'Plot (3)'!$T$39</f>
        <v>0</v>
      </c>
      <c r="AJ34" s="498">
        <f>'Plot (3)'!$U$39</f>
        <v>0</v>
      </c>
      <c r="AK34" s="499">
        <f>'Plot (3)'!$T$40</f>
        <v>0</v>
      </c>
      <c r="AL34" s="498">
        <f>'Plot (3)'!$U$40</f>
        <v>0</v>
      </c>
      <c r="AM34" s="100"/>
      <c r="AN34" s="252">
        <v>7</v>
      </c>
      <c r="AO34" s="252" t="str">
        <f ca="1">+C68</f>
        <v>N/A</v>
      </c>
      <c r="AP34" s="251">
        <f t="shared" ref="AP34:AU34" si="33">+SUM(C69:C78)</f>
        <v>0</v>
      </c>
      <c r="AQ34" s="247">
        <f t="shared" si="33"/>
        <v>0</v>
      </c>
      <c r="AR34" s="247">
        <f t="shared" si="33"/>
        <v>0</v>
      </c>
      <c r="AS34" s="247">
        <f t="shared" si="33"/>
        <v>0</v>
      </c>
      <c r="AT34" s="247">
        <f t="shared" si="33"/>
        <v>0</v>
      </c>
      <c r="AU34" s="247">
        <f t="shared" si="33"/>
        <v>0</v>
      </c>
      <c r="AV34" s="252">
        <f t="shared" ref="AV34:AV53" si="34">SUM(AP34:AU34)</f>
        <v>0</v>
      </c>
      <c r="AW34" s="90"/>
      <c r="AX34" s="99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90"/>
      <c r="CO34" s="90"/>
      <c r="CP34" s="90"/>
      <c r="CQ34" s="90"/>
    </row>
    <row r="35" spans="1:95" ht="45">
      <c r="A35" s="21">
        <v>4</v>
      </c>
      <c r="B35" s="23" t="s">
        <v>11</v>
      </c>
      <c r="C35" s="1090" t="str">
        <f ca="1">IF(CELL("type",('Plot (4)'!$J$8))="b","N/A",'Plot (4)'!$J$8)</f>
        <v>N/A</v>
      </c>
      <c r="D35" s="1091"/>
      <c r="E35" s="1091"/>
      <c r="F35" s="1091"/>
      <c r="G35" s="1091"/>
      <c r="H35" s="1092"/>
      <c r="I35" s="1090" t="str">
        <f ca="1">IF(CELL("type",('Plot (4)'!$L$8))="b","N/A",'Plot (4)'!$L$8)</f>
        <v>N/A</v>
      </c>
      <c r="J35" s="1091"/>
      <c r="K35" s="1091"/>
      <c r="L35" s="1091"/>
      <c r="M35" s="1091"/>
      <c r="N35" s="1092"/>
      <c r="O35" s="1090" t="str">
        <f ca="1">IF(CELL("type",('Plot (4)'!$N$8))="b","N/A",'Plot (4)'!$N$8)</f>
        <v>N/A</v>
      </c>
      <c r="P35" s="1091"/>
      <c r="Q35" s="1091"/>
      <c r="R35" s="1091"/>
      <c r="S35" s="1091"/>
      <c r="T35" s="1092"/>
      <c r="U35" s="1090" t="str">
        <f ca="1">IF(CELL("type",('Plot (4)'!$P$8))="b","N/A",'Plot (4)'!$P$8)</f>
        <v>N/A</v>
      </c>
      <c r="V35" s="1091"/>
      <c r="W35" s="1091"/>
      <c r="X35" s="1091"/>
      <c r="Y35" s="1091"/>
      <c r="Z35" s="1092"/>
      <c r="AA35" s="1090" t="str">
        <f ca="1">IF(CELL("type",('Plot (4)'!$R$8))="b","N/A",'Plot (4)'!$R$8)</f>
        <v>N/A</v>
      </c>
      <c r="AB35" s="1091"/>
      <c r="AC35" s="1091"/>
      <c r="AD35" s="1091"/>
      <c r="AE35" s="1091"/>
      <c r="AF35" s="1092"/>
      <c r="AG35" s="1090" t="str">
        <f ca="1">IF(CELL("type",('Plot (4)'!$T$8))="b","N/A",'Plot (4)'!$T$8)</f>
        <v>N/A</v>
      </c>
      <c r="AH35" s="1091"/>
      <c r="AI35" s="1091"/>
      <c r="AJ35" s="1091"/>
      <c r="AK35" s="1091"/>
      <c r="AL35" s="1092"/>
      <c r="AM35" s="100"/>
      <c r="AN35" s="252">
        <v>7</v>
      </c>
      <c r="AO35" s="252" t="str">
        <f ca="1">+I68</f>
        <v>N/A</v>
      </c>
      <c r="AP35" s="249">
        <f t="shared" ref="AP35:AU35" si="35">+SUM(I69:I78)</f>
        <v>0</v>
      </c>
      <c r="AQ35" s="245">
        <f t="shared" si="35"/>
        <v>0</v>
      </c>
      <c r="AR35" s="245">
        <f t="shared" si="35"/>
        <v>0</v>
      </c>
      <c r="AS35" s="245">
        <f t="shared" si="35"/>
        <v>0</v>
      </c>
      <c r="AT35" s="245">
        <f t="shared" si="35"/>
        <v>0</v>
      </c>
      <c r="AU35" s="245">
        <f t="shared" si="35"/>
        <v>0</v>
      </c>
      <c r="AV35" s="252">
        <f t="shared" si="34"/>
        <v>0</v>
      </c>
      <c r="AW35" s="90"/>
      <c r="AX35" s="99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0"/>
      <c r="CM35" s="90"/>
      <c r="CN35" s="90"/>
      <c r="CO35" s="90"/>
      <c r="CP35" s="90"/>
      <c r="CQ35" s="90"/>
    </row>
    <row r="36" spans="1:95">
      <c r="A36" s="500">
        <v>4</v>
      </c>
      <c r="B36" s="498">
        <f>+'Plot (4)'!A$11</f>
        <v>0</v>
      </c>
      <c r="C36" s="499">
        <f>'Plot (4)'!$J$11</f>
        <v>0</v>
      </c>
      <c r="D36" s="498">
        <f>'Plot (4)'!$K$11</f>
        <v>0</v>
      </c>
      <c r="E36" s="499">
        <f>'Plot (4)'!$J$12</f>
        <v>0</v>
      </c>
      <c r="F36" s="498">
        <f>'Plot (4)'!$K$12</f>
        <v>0</v>
      </c>
      <c r="G36" s="499">
        <f>'Plot (4)'!$J$13</f>
        <v>0</v>
      </c>
      <c r="H36" s="498">
        <f>'Plot (4)'!$K$13</f>
        <v>0</v>
      </c>
      <c r="I36" s="499">
        <f>'Plot (4)'!$L$11</f>
        <v>0</v>
      </c>
      <c r="J36" s="498">
        <f>'Plot (4)'!$M$11</f>
        <v>0</v>
      </c>
      <c r="K36" s="499">
        <f>'Plot (4)'!$L$12</f>
        <v>0</v>
      </c>
      <c r="L36" s="498">
        <f>'Plot (4)'!$M$12</f>
        <v>0</v>
      </c>
      <c r="M36" s="499">
        <f>'Plot (4)'!$L$13</f>
        <v>0</v>
      </c>
      <c r="N36" s="498">
        <f>'Plot (4)'!$M$13</f>
        <v>0</v>
      </c>
      <c r="O36" s="499">
        <f>'Plot (4)'!$N$11</f>
        <v>0</v>
      </c>
      <c r="P36" s="498">
        <f>'Plot (4)'!$O$11</f>
        <v>0</v>
      </c>
      <c r="Q36" s="499">
        <f>'Plot (4)'!$N$12</f>
        <v>0</v>
      </c>
      <c r="R36" s="498">
        <f>'Plot (4)'!$O$12</f>
        <v>0</v>
      </c>
      <c r="S36" s="499">
        <f>'Plot (4)'!$N$13</f>
        <v>0</v>
      </c>
      <c r="T36" s="498">
        <f>'Plot (4)'!$O$13</f>
        <v>0</v>
      </c>
      <c r="U36" s="499">
        <f>'Plot (4)'!$P$11</f>
        <v>0</v>
      </c>
      <c r="V36" s="498">
        <f>'Plot (4)'!$Q$11</f>
        <v>0</v>
      </c>
      <c r="W36" s="499">
        <f>'Plot (4)'!$P$12</f>
        <v>0</v>
      </c>
      <c r="X36" s="498">
        <f>'Plot (4)'!$Q$12</f>
        <v>0</v>
      </c>
      <c r="Y36" s="499">
        <f>'Plot (4)'!$P$13</f>
        <v>0</v>
      </c>
      <c r="Z36" s="498">
        <f>'Plot (4)'!$Q$13</f>
        <v>0</v>
      </c>
      <c r="AA36" s="499">
        <f>'Plot (4)'!$R$11</f>
        <v>0</v>
      </c>
      <c r="AB36" s="498">
        <f>'Plot (4)'!$S$11</f>
        <v>0</v>
      </c>
      <c r="AC36" s="499">
        <f>'Plot (4)'!$R$12</f>
        <v>0</v>
      </c>
      <c r="AD36" s="498">
        <f>'Plot (4)'!$S$12</f>
        <v>0</v>
      </c>
      <c r="AE36" s="499">
        <f>'Plot (4)'!$R$13</f>
        <v>0</v>
      </c>
      <c r="AF36" s="498">
        <f>'Plot (4)'!$S$13</f>
        <v>0</v>
      </c>
      <c r="AG36" s="499">
        <f>'Plot (4)'!$T$11</f>
        <v>0</v>
      </c>
      <c r="AH36" s="498">
        <f>'Plot (4)'!$U$11</f>
        <v>0</v>
      </c>
      <c r="AI36" s="499">
        <f>'Plot (4)'!$T$12</f>
        <v>0</v>
      </c>
      <c r="AJ36" s="498">
        <f>'Plot (4)'!$U$12</f>
        <v>0</v>
      </c>
      <c r="AK36" s="499">
        <f>'Plot (4)'!$T$13</f>
        <v>0</v>
      </c>
      <c r="AL36" s="498">
        <f>'Plot (4)'!$U$13</f>
        <v>0</v>
      </c>
      <c r="AM36" s="100"/>
      <c r="AN36" s="252">
        <v>7</v>
      </c>
      <c r="AO36" s="252" t="str">
        <f ca="1">+O68</f>
        <v>N/A</v>
      </c>
      <c r="AP36" s="249">
        <f t="shared" ref="AP36:AU36" si="36">+SUM(O69:O78)</f>
        <v>0</v>
      </c>
      <c r="AQ36" s="245">
        <f t="shared" si="36"/>
        <v>0</v>
      </c>
      <c r="AR36" s="245">
        <f t="shared" si="36"/>
        <v>0</v>
      </c>
      <c r="AS36" s="245">
        <f t="shared" si="36"/>
        <v>0</v>
      </c>
      <c r="AT36" s="245">
        <f t="shared" si="36"/>
        <v>0</v>
      </c>
      <c r="AU36" s="245">
        <f t="shared" si="36"/>
        <v>0</v>
      </c>
      <c r="AV36" s="252">
        <f t="shared" si="34"/>
        <v>0</v>
      </c>
      <c r="AW36" s="90"/>
      <c r="AX36" s="99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</row>
    <row r="37" spans="1:95">
      <c r="A37" s="500">
        <v>4</v>
      </c>
      <c r="B37" s="498">
        <f>+'Plot (4)'!A$14</f>
        <v>0</v>
      </c>
      <c r="C37" s="499">
        <f>'Plot (4)'!$J$14</f>
        <v>0</v>
      </c>
      <c r="D37" s="498">
        <f>'Plot (4)'!$K$14</f>
        <v>0</v>
      </c>
      <c r="E37" s="499">
        <f>'Plot (4)'!$J$15</f>
        <v>0</v>
      </c>
      <c r="F37" s="498">
        <f>'Plot (4)'!$K$15</f>
        <v>0</v>
      </c>
      <c r="G37" s="499">
        <f>'Plot (4)'!$J$16</f>
        <v>0</v>
      </c>
      <c r="H37" s="498">
        <f>'Plot (4)'!$K$16</f>
        <v>0</v>
      </c>
      <c r="I37" s="499">
        <f>'Plot (4)'!$L$14</f>
        <v>0</v>
      </c>
      <c r="J37" s="498">
        <f>'Plot (4)'!$M$14</f>
        <v>0</v>
      </c>
      <c r="K37" s="499">
        <f>'Plot (4)'!$L$15</f>
        <v>0</v>
      </c>
      <c r="L37" s="498">
        <f>'Plot (4)'!$M$15</f>
        <v>0</v>
      </c>
      <c r="M37" s="499">
        <f>'Plot (4)'!$L$16</f>
        <v>0</v>
      </c>
      <c r="N37" s="498">
        <f>'Plot (4)'!$M$16</f>
        <v>0</v>
      </c>
      <c r="O37" s="499">
        <f>'Plot (4)'!$N$14</f>
        <v>0</v>
      </c>
      <c r="P37" s="498">
        <f>'Plot (4)'!$O$14</f>
        <v>0</v>
      </c>
      <c r="Q37" s="499">
        <f>'Plot (4)'!$N$15</f>
        <v>0</v>
      </c>
      <c r="R37" s="498">
        <f>'Plot (4)'!$O$15</f>
        <v>0</v>
      </c>
      <c r="S37" s="499">
        <f>'Plot (4)'!$N$16</f>
        <v>0</v>
      </c>
      <c r="T37" s="498">
        <f>'Plot (4)'!$O$16</f>
        <v>0</v>
      </c>
      <c r="U37" s="499">
        <f>'Plot (4)'!$P$14</f>
        <v>0</v>
      </c>
      <c r="V37" s="498">
        <f>'Plot (4)'!$Q$14</f>
        <v>0</v>
      </c>
      <c r="W37" s="499">
        <f>'Plot (4)'!$P$15</f>
        <v>0</v>
      </c>
      <c r="X37" s="498">
        <f>'Plot (4)'!$Q$15</f>
        <v>0</v>
      </c>
      <c r="Y37" s="499">
        <f>'Plot (4)'!$P$16</f>
        <v>0</v>
      </c>
      <c r="Z37" s="498">
        <f>'Plot (4)'!$Q$16</f>
        <v>0</v>
      </c>
      <c r="AA37" s="499">
        <f>'Plot (4)'!$R$14</f>
        <v>0</v>
      </c>
      <c r="AB37" s="498">
        <f>'Plot (4)'!$S$14</f>
        <v>0</v>
      </c>
      <c r="AC37" s="499">
        <f>'Plot (4)'!$R$15</f>
        <v>0</v>
      </c>
      <c r="AD37" s="498">
        <f>'Plot (4)'!$S$15</f>
        <v>0</v>
      </c>
      <c r="AE37" s="499">
        <f>'Plot (4)'!$R$16</f>
        <v>0</v>
      </c>
      <c r="AF37" s="498">
        <f>'Plot (4)'!$S$16</f>
        <v>0</v>
      </c>
      <c r="AG37" s="499">
        <f>'Plot (4)'!$T$14</f>
        <v>0</v>
      </c>
      <c r="AH37" s="498">
        <f>'Plot (4)'!$U$14</f>
        <v>0</v>
      </c>
      <c r="AI37" s="499">
        <f>'Plot (4)'!$T$15</f>
        <v>0</v>
      </c>
      <c r="AJ37" s="498">
        <f>'Plot (4)'!$U$15</f>
        <v>0</v>
      </c>
      <c r="AK37" s="499">
        <f>'Plot (4)'!$T$16</f>
        <v>0</v>
      </c>
      <c r="AL37" s="498">
        <f>'Plot (4)'!$U$16</f>
        <v>0</v>
      </c>
      <c r="AM37" s="100"/>
      <c r="AN37" s="252">
        <v>7</v>
      </c>
      <c r="AO37" s="252" t="str">
        <f ca="1">+U68</f>
        <v>N/A</v>
      </c>
      <c r="AP37" s="249">
        <f t="shared" ref="AP37:AU37" si="37">+SUM(U69:U78)</f>
        <v>0</v>
      </c>
      <c r="AQ37" s="245">
        <f t="shared" si="37"/>
        <v>0</v>
      </c>
      <c r="AR37" s="245">
        <f t="shared" si="37"/>
        <v>0</v>
      </c>
      <c r="AS37" s="245">
        <f t="shared" si="37"/>
        <v>0</v>
      </c>
      <c r="AT37" s="245">
        <f t="shared" si="37"/>
        <v>0</v>
      </c>
      <c r="AU37" s="245">
        <f t="shared" si="37"/>
        <v>0</v>
      </c>
      <c r="AV37" s="252">
        <f t="shared" si="34"/>
        <v>0</v>
      </c>
      <c r="AW37" s="90"/>
      <c r="AX37" s="99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</row>
    <row r="38" spans="1:95" ht="15.75" thickBot="1">
      <c r="A38" s="500">
        <v>4</v>
      </c>
      <c r="B38" s="498">
        <f>+'Plot (4)'!A$17</f>
        <v>0</v>
      </c>
      <c r="C38" s="499">
        <f>'Plot (4)'!$J$17</f>
        <v>0</v>
      </c>
      <c r="D38" s="498">
        <f>'Plot (4)'!$K$17</f>
        <v>0</v>
      </c>
      <c r="E38" s="499">
        <f>'Plot (4)'!$J$18</f>
        <v>0</v>
      </c>
      <c r="F38" s="498">
        <f>'Plot (4)'!$K$18</f>
        <v>0</v>
      </c>
      <c r="G38" s="499">
        <f>'Plot (4)'!$J$19</f>
        <v>0</v>
      </c>
      <c r="H38" s="498">
        <f>'Plot (4)'!$K$19</f>
        <v>0</v>
      </c>
      <c r="I38" s="499">
        <f>'Plot (4)'!$L$17</f>
        <v>0</v>
      </c>
      <c r="J38" s="498">
        <f>'Plot (4)'!$M$17</f>
        <v>0</v>
      </c>
      <c r="K38" s="499">
        <f>'Plot (4)'!$L$18</f>
        <v>0</v>
      </c>
      <c r="L38" s="498">
        <f>'Plot (4)'!$M$18</f>
        <v>0</v>
      </c>
      <c r="M38" s="499">
        <f>'Plot (4)'!$L$19</f>
        <v>0</v>
      </c>
      <c r="N38" s="498">
        <f>'Plot (4)'!$M$19</f>
        <v>0</v>
      </c>
      <c r="O38" s="499">
        <f>'Plot (4)'!$N$17</f>
        <v>0</v>
      </c>
      <c r="P38" s="498">
        <f>'Plot (4)'!$O$17</f>
        <v>0</v>
      </c>
      <c r="Q38" s="499">
        <f>'Plot (4)'!$N$18</f>
        <v>0</v>
      </c>
      <c r="R38" s="498">
        <f>'Plot (4)'!$O$18</f>
        <v>0</v>
      </c>
      <c r="S38" s="499">
        <f>'Plot (4)'!$N$19</f>
        <v>0</v>
      </c>
      <c r="T38" s="498">
        <f>'Plot (4)'!$O$19</f>
        <v>0</v>
      </c>
      <c r="U38" s="499">
        <f>'Plot (4)'!$P$17</f>
        <v>0</v>
      </c>
      <c r="V38" s="498">
        <f>'Plot (4)'!$Q$17</f>
        <v>0</v>
      </c>
      <c r="W38" s="499">
        <f>'Plot (4)'!$P$18</f>
        <v>0</v>
      </c>
      <c r="X38" s="498">
        <f>'Plot (4)'!$Q$18</f>
        <v>0</v>
      </c>
      <c r="Y38" s="499">
        <f>'Plot (4)'!$P$19</f>
        <v>0</v>
      </c>
      <c r="Z38" s="498">
        <f>'Plot (4)'!$Q$19</f>
        <v>0</v>
      </c>
      <c r="AA38" s="499">
        <f>'Plot (4)'!$R$17</f>
        <v>0</v>
      </c>
      <c r="AB38" s="498">
        <f>'Plot (4)'!$S$17</f>
        <v>0</v>
      </c>
      <c r="AC38" s="499">
        <f>'Plot (4)'!$R$18</f>
        <v>0</v>
      </c>
      <c r="AD38" s="498">
        <f>'Plot (4)'!$S$18</f>
        <v>0</v>
      </c>
      <c r="AE38" s="499">
        <f>'Plot (4)'!$R$19</f>
        <v>0</v>
      </c>
      <c r="AF38" s="498">
        <f>'Plot (4)'!$S$19</f>
        <v>0</v>
      </c>
      <c r="AG38" s="499">
        <f>'Plot (4)'!$T$17</f>
        <v>0</v>
      </c>
      <c r="AH38" s="498">
        <f>'Plot (4)'!$U$17</f>
        <v>0</v>
      </c>
      <c r="AI38" s="499">
        <f>'Plot (4)'!$T$18</f>
        <v>0</v>
      </c>
      <c r="AJ38" s="498">
        <f>'Plot (4)'!$U$18</f>
        <v>0</v>
      </c>
      <c r="AK38" s="499">
        <f>'Plot (4)'!$T$19</f>
        <v>0</v>
      </c>
      <c r="AL38" s="498">
        <f>'Plot (4)'!$U$19</f>
        <v>0</v>
      </c>
      <c r="AM38" s="100"/>
      <c r="AN38" s="253">
        <v>7</v>
      </c>
      <c r="AO38" s="253" t="str">
        <f ca="1">+AG68</f>
        <v>N/A</v>
      </c>
      <c r="AP38" s="250">
        <f t="shared" ref="AP38:AU38" si="38">+SUM(AG69:AG78)</f>
        <v>0</v>
      </c>
      <c r="AQ38" s="246">
        <f t="shared" si="38"/>
        <v>0</v>
      </c>
      <c r="AR38" s="246">
        <f t="shared" si="38"/>
        <v>0</v>
      </c>
      <c r="AS38" s="246">
        <f t="shared" si="38"/>
        <v>0</v>
      </c>
      <c r="AT38" s="246">
        <f t="shared" si="38"/>
        <v>0</v>
      </c>
      <c r="AU38" s="246">
        <f t="shared" si="38"/>
        <v>0</v>
      </c>
      <c r="AV38" s="253">
        <f t="shared" si="34"/>
        <v>0</v>
      </c>
      <c r="AW38" s="90"/>
      <c r="AX38" s="99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</row>
    <row r="39" spans="1:95">
      <c r="A39" s="500">
        <v>4</v>
      </c>
      <c r="B39" s="498">
        <f>+'Plot (4)'!A$20</f>
        <v>0</v>
      </c>
      <c r="C39" s="499">
        <f>'Plot (4)'!$J$20</f>
        <v>0</v>
      </c>
      <c r="D39" s="498">
        <f>'Plot (4)'!$K$20</f>
        <v>0</v>
      </c>
      <c r="E39" s="499">
        <f>'Plot (4)'!$J$21</f>
        <v>0</v>
      </c>
      <c r="F39" s="498">
        <f>'Plot (4)'!$K$21</f>
        <v>0</v>
      </c>
      <c r="G39" s="499">
        <f>'Plot (4)'!$J$22</f>
        <v>0</v>
      </c>
      <c r="H39" s="498">
        <f>'Plot (4)'!$K$22</f>
        <v>0</v>
      </c>
      <c r="I39" s="499">
        <f>'Plot (4)'!$L$20</f>
        <v>0</v>
      </c>
      <c r="J39" s="498">
        <f>'Plot (4)'!$M$20</f>
        <v>0</v>
      </c>
      <c r="K39" s="499">
        <f>'Plot (4)'!$L$21</f>
        <v>0</v>
      </c>
      <c r="L39" s="498">
        <f>'Plot (4)'!$M$21</f>
        <v>0</v>
      </c>
      <c r="M39" s="499">
        <f>'Plot (4)'!$L$22</f>
        <v>0</v>
      </c>
      <c r="N39" s="498">
        <f>'Plot (4)'!$M$22</f>
        <v>0</v>
      </c>
      <c r="O39" s="499">
        <f>'Plot (4)'!$N$20</f>
        <v>0</v>
      </c>
      <c r="P39" s="498">
        <f>'Plot (4)'!$O$20</f>
        <v>0</v>
      </c>
      <c r="Q39" s="499">
        <f>'Plot (4)'!$N$21</f>
        <v>0</v>
      </c>
      <c r="R39" s="498">
        <f>'Plot (4)'!$O$21</f>
        <v>0</v>
      </c>
      <c r="S39" s="499">
        <f>'Plot (4)'!$N$22</f>
        <v>0</v>
      </c>
      <c r="T39" s="498">
        <f>'Plot (4)'!$O$22</f>
        <v>0</v>
      </c>
      <c r="U39" s="499">
        <f>'Plot (4)'!$P$20</f>
        <v>0</v>
      </c>
      <c r="V39" s="498">
        <f>'Plot (4)'!$Q$20</f>
        <v>0</v>
      </c>
      <c r="W39" s="499">
        <f>'Plot (4)'!$P$21</f>
        <v>0</v>
      </c>
      <c r="X39" s="498">
        <f>'Plot (4)'!$Q$21</f>
        <v>0</v>
      </c>
      <c r="Y39" s="499">
        <f>'Plot (4)'!$P$22</f>
        <v>0</v>
      </c>
      <c r="Z39" s="498">
        <f>'Plot (4)'!$Q$22</f>
        <v>0</v>
      </c>
      <c r="AA39" s="499">
        <f>'Plot (4)'!$R$20</f>
        <v>0</v>
      </c>
      <c r="AB39" s="498">
        <f>'Plot (4)'!$S$20</f>
        <v>0</v>
      </c>
      <c r="AC39" s="499">
        <f>'Plot (4)'!$R$21</f>
        <v>0</v>
      </c>
      <c r="AD39" s="498">
        <f>'Plot (4)'!$S$21</f>
        <v>0</v>
      </c>
      <c r="AE39" s="499">
        <f>'Plot (4)'!$R$22</f>
        <v>0</v>
      </c>
      <c r="AF39" s="498">
        <f>'Plot (4)'!$S$22</f>
        <v>0</v>
      </c>
      <c r="AG39" s="499">
        <f>'Plot (4)'!$T$20</f>
        <v>0</v>
      </c>
      <c r="AH39" s="498">
        <f>'Plot (4)'!$U$20</f>
        <v>0</v>
      </c>
      <c r="AI39" s="499">
        <f>'Plot (4)'!$T$21</f>
        <v>0</v>
      </c>
      <c r="AJ39" s="498">
        <f>'Plot (4)'!$U$21</f>
        <v>0</v>
      </c>
      <c r="AK39" s="499">
        <f>'Plot (4)'!$T$22</f>
        <v>0</v>
      </c>
      <c r="AL39" s="498">
        <f>'Plot (4)'!$U$22</f>
        <v>0</v>
      </c>
      <c r="AM39" s="100"/>
      <c r="AN39" s="252">
        <v>8</v>
      </c>
      <c r="AO39" s="252" t="str">
        <f ca="1">+C79</f>
        <v>N/A</v>
      </c>
      <c r="AP39" s="251">
        <f t="shared" ref="AP39:AU39" si="39">+SUM(C80:C89)</f>
        <v>0</v>
      </c>
      <c r="AQ39" s="247">
        <f t="shared" si="39"/>
        <v>0</v>
      </c>
      <c r="AR39" s="247">
        <f t="shared" si="39"/>
        <v>0</v>
      </c>
      <c r="AS39" s="247">
        <f t="shared" si="39"/>
        <v>0</v>
      </c>
      <c r="AT39" s="247">
        <f t="shared" si="39"/>
        <v>0</v>
      </c>
      <c r="AU39" s="247">
        <f t="shared" si="39"/>
        <v>0</v>
      </c>
      <c r="AV39" s="252">
        <f t="shared" si="34"/>
        <v>0</v>
      </c>
      <c r="AW39" s="90"/>
      <c r="AX39" s="99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0"/>
      <c r="CO39" s="90"/>
      <c r="CP39" s="90"/>
      <c r="CQ39" s="90"/>
    </row>
    <row r="40" spans="1:95">
      <c r="A40" s="500">
        <v>4</v>
      </c>
      <c r="B40" s="498">
        <f>+'Plot (4)'!A$23</f>
        <v>0</v>
      </c>
      <c r="C40" s="499">
        <f>'Plot (4)'!$J$23</f>
        <v>0</v>
      </c>
      <c r="D40" s="498">
        <f>'Plot (4)'!$K$23</f>
        <v>0</v>
      </c>
      <c r="E40" s="499">
        <f>'Plot (4)'!$J$24</f>
        <v>0</v>
      </c>
      <c r="F40" s="498">
        <f>'Plot (4)'!$K$24</f>
        <v>0</v>
      </c>
      <c r="G40" s="499">
        <f>'Plot (4)'!$J$25</f>
        <v>0</v>
      </c>
      <c r="H40" s="498">
        <f>'Plot (4)'!$K$25</f>
        <v>0</v>
      </c>
      <c r="I40" s="499">
        <f>'Plot (4)'!$L$23</f>
        <v>0</v>
      </c>
      <c r="J40" s="498">
        <f>'Plot (4)'!$M$23</f>
        <v>0</v>
      </c>
      <c r="K40" s="499">
        <f>'Plot (4)'!$L$24</f>
        <v>0</v>
      </c>
      <c r="L40" s="498">
        <f>'Plot (4)'!$M$24</f>
        <v>0</v>
      </c>
      <c r="M40" s="499">
        <f>'Plot (4)'!$L$25</f>
        <v>0</v>
      </c>
      <c r="N40" s="498">
        <f>'Plot (4)'!$M$25</f>
        <v>0</v>
      </c>
      <c r="O40" s="499">
        <f>'Plot (4)'!$N$23</f>
        <v>0</v>
      </c>
      <c r="P40" s="498">
        <f>'Plot (4)'!$O$23</f>
        <v>0</v>
      </c>
      <c r="Q40" s="499">
        <f>'Plot (4)'!$N$24</f>
        <v>0</v>
      </c>
      <c r="R40" s="498">
        <f>'Plot (4)'!$O$24</f>
        <v>0</v>
      </c>
      <c r="S40" s="499">
        <f>'Plot (4)'!$N$25</f>
        <v>0</v>
      </c>
      <c r="T40" s="498">
        <f>'Plot (4)'!$O$25</f>
        <v>0</v>
      </c>
      <c r="U40" s="499">
        <f>'Plot (4)'!$P$23</f>
        <v>0</v>
      </c>
      <c r="V40" s="498">
        <f>'Plot (4)'!$Q$23</f>
        <v>0</v>
      </c>
      <c r="W40" s="499">
        <f>'Plot (4)'!$P$24</f>
        <v>0</v>
      </c>
      <c r="X40" s="498">
        <f>'Plot (4)'!$Q$24</f>
        <v>0</v>
      </c>
      <c r="Y40" s="499">
        <f>'Plot (4)'!$P$25</f>
        <v>0</v>
      </c>
      <c r="Z40" s="498">
        <f>'Plot (4)'!$Q$25</f>
        <v>0</v>
      </c>
      <c r="AA40" s="499">
        <f>'Plot (4)'!$R$23</f>
        <v>0</v>
      </c>
      <c r="AB40" s="498">
        <f>'Plot (4)'!$S$23</f>
        <v>0</v>
      </c>
      <c r="AC40" s="499">
        <f>'Plot (4)'!$R$24</f>
        <v>0</v>
      </c>
      <c r="AD40" s="498">
        <f>'Plot (4)'!$S$24</f>
        <v>0</v>
      </c>
      <c r="AE40" s="499">
        <f>'Plot (4)'!$R$25</f>
        <v>0</v>
      </c>
      <c r="AF40" s="498">
        <f>'Plot (4)'!$S$25</f>
        <v>0</v>
      </c>
      <c r="AG40" s="499">
        <f>'Plot (4)'!$T$23</f>
        <v>0</v>
      </c>
      <c r="AH40" s="498">
        <f>'Plot (4)'!$U$23</f>
        <v>0</v>
      </c>
      <c r="AI40" s="499">
        <f>'Plot (4)'!$T$24</f>
        <v>0</v>
      </c>
      <c r="AJ40" s="498">
        <f>'Plot (4)'!$U$24</f>
        <v>0</v>
      </c>
      <c r="AK40" s="499">
        <f>'Plot (4)'!$T$25</f>
        <v>0</v>
      </c>
      <c r="AL40" s="498">
        <f>'Plot (4)'!$U$25</f>
        <v>0</v>
      </c>
      <c r="AM40" s="90"/>
      <c r="AN40" s="252">
        <v>8</v>
      </c>
      <c r="AO40" s="252" t="str">
        <f ca="1">+I79</f>
        <v>N/A</v>
      </c>
      <c r="AP40" s="249">
        <f t="shared" ref="AP40:AU40" si="40">+SUM(I80:I89)</f>
        <v>0</v>
      </c>
      <c r="AQ40" s="245">
        <f t="shared" si="40"/>
        <v>0</v>
      </c>
      <c r="AR40" s="245">
        <f t="shared" si="40"/>
        <v>0</v>
      </c>
      <c r="AS40" s="245">
        <f t="shared" si="40"/>
        <v>0</v>
      </c>
      <c r="AT40" s="245">
        <f t="shared" si="40"/>
        <v>0</v>
      </c>
      <c r="AU40" s="245">
        <f t="shared" si="40"/>
        <v>0</v>
      </c>
      <c r="AV40" s="252">
        <f t="shared" si="34"/>
        <v>0</v>
      </c>
      <c r="AW40" s="90"/>
      <c r="AX40" s="99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0"/>
      <c r="CK40" s="90"/>
      <c r="CL40" s="90"/>
      <c r="CM40" s="90"/>
      <c r="CN40" s="90"/>
      <c r="CO40" s="90"/>
      <c r="CP40" s="90"/>
      <c r="CQ40" s="90"/>
    </row>
    <row r="41" spans="1:95">
      <c r="A41" s="500">
        <v>4</v>
      </c>
      <c r="B41" s="498">
        <f>+'Plot (4)'!A$26</f>
        <v>0</v>
      </c>
      <c r="C41" s="499">
        <f>'Plot (4)'!$J$26</f>
        <v>0</v>
      </c>
      <c r="D41" s="498">
        <f>'Plot (4)'!$K$26</f>
        <v>0</v>
      </c>
      <c r="E41" s="499">
        <f>'Plot (4)'!$J$27</f>
        <v>0</v>
      </c>
      <c r="F41" s="498">
        <f>'Plot (4)'!$K$27</f>
        <v>0</v>
      </c>
      <c r="G41" s="499">
        <f>'Plot (4)'!$J$28</f>
        <v>0</v>
      </c>
      <c r="H41" s="498">
        <f>'Plot (4)'!$K$28</f>
        <v>0</v>
      </c>
      <c r="I41" s="499">
        <f>'Plot (4)'!$L$26</f>
        <v>0</v>
      </c>
      <c r="J41" s="498">
        <f>'Plot (4)'!$M$26</f>
        <v>0</v>
      </c>
      <c r="K41" s="499">
        <f>'Plot (4)'!$L$27</f>
        <v>0</v>
      </c>
      <c r="L41" s="498">
        <f>'Plot (4)'!$M$27</f>
        <v>0</v>
      </c>
      <c r="M41" s="499">
        <f>'Plot (4)'!$L$28</f>
        <v>0</v>
      </c>
      <c r="N41" s="498">
        <f>'Plot (4)'!$M$28</f>
        <v>0</v>
      </c>
      <c r="O41" s="499">
        <f>'Plot (4)'!$N$26</f>
        <v>0</v>
      </c>
      <c r="P41" s="498">
        <f>'Plot (4)'!$O$26</f>
        <v>0</v>
      </c>
      <c r="Q41" s="499">
        <f>'Plot (4)'!$N$27</f>
        <v>0</v>
      </c>
      <c r="R41" s="498">
        <f>'Plot (4)'!$O$27</f>
        <v>0</v>
      </c>
      <c r="S41" s="499">
        <f>'Plot (4)'!$N$28</f>
        <v>0</v>
      </c>
      <c r="T41" s="498">
        <f>'Plot (4)'!$O$28</f>
        <v>0</v>
      </c>
      <c r="U41" s="499">
        <f>'Plot (4)'!$P$26</f>
        <v>0</v>
      </c>
      <c r="V41" s="498">
        <f>'Plot (4)'!$Q$26</f>
        <v>0</v>
      </c>
      <c r="W41" s="499">
        <f>'Plot (4)'!$P$27</f>
        <v>0</v>
      </c>
      <c r="X41" s="498">
        <f>'Plot (4)'!$Q$27</f>
        <v>0</v>
      </c>
      <c r="Y41" s="499">
        <f>'Plot (4)'!$P$28</f>
        <v>0</v>
      </c>
      <c r="Z41" s="498">
        <f>'Plot (4)'!$Q$28</f>
        <v>0</v>
      </c>
      <c r="AA41" s="499">
        <f>'Plot (4)'!$R$26</f>
        <v>0</v>
      </c>
      <c r="AB41" s="498">
        <f>'Plot (4)'!$S$26</f>
        <v>0</v>
      </c>
      <c r="AC41" s="499">
        <f>'Plot (4)'!$R$27</f>
        <v>0</v>
      </c>
      <c r="AD41" s="498">
        <f>'Plot (4)'!$S$27</f>
        <v>0</v>
      </c>
      <c r="AE41" s="499">
        <f>'Plot (4)'!$R$28</f>
        <v>0</v>
      </c>
      <c r="AF41" s="498">
        <f>'Plot (4)'!$S$28</f>
        <v>0</v>
      </c>
      <c r="AG41" s="499">
        <f>'Plot (4)'!$T$26</f>
        <v>0</v>
      </c>
      <c r="AH41" s="498">
        <f>'Plot (4)'!$U$26</f>
        <v>0</v>
      </c>
      <c r="AI41" s="499">
        <f>'Plot (4)'!$T$27</f>
        <v>0</v>
      </c>
      <c r="AJ41" s="498">
        <f>'Plot (4)'!$U$27</f>
        <v>0</v>
      </c>
      <c r="AK41" s="499">
        <f>'Plot (4)'!$T$28</f>
        <v>0</v>
      </c>
      <c r="AL41" s="498">
        <f>'Plot (4)'!$U$28</f>
        <v>0</v>
      </c>
      <c r="AM41" s="90"/>
      <c r="AN41" s="252">
        <v>8</v>
      </c>
      <c r="AO41" s="252" t="str">
        <f ca="1">+O79</f>
        <v>N/A</v>
      </c>
      <c r="AP41" s="249">
        <f t="shared" ref="AP41:AU41" si="41">+SUM(O80:O89)</f>
        <v>0</v>
      </c>
      <c r="AQ41" s="245">
        <f t="shared" si="41"/>
        <v>0</v>
      </c>
      <c r="AR41" s="245">
        <f t="shared" si="41"/>
        <v>0</v>
      </c>
      <c r="AS41" s="245">
        <f t="shared" si="41"/>
        <v>0</v>
      </c>
      <c r="AT41" s="245">
        <f t="shared" si="41"/>
        <v>0</v>
      </c>
      <c r="AU41" s="245">
        <f t="shared" si="41"/>
        <v>0</v>
      </c>
      <c r="AV41" s="252">
        <f t="shared" si="34"/>
        <v>0</v>
      </c>
      <c r="AW41" s="90"/>
      <c r="AX41" s="99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0"/>
      <c r="CH41" s="90"/>
      <c r="CI41" s="90"/>
      <c r="CJ41" s="90"/>
      <c r="CK41" s="90"/>
      <c r="CL41" s="90"/>
      <c r="CM41" s="90"/>
      <c r="CN41" s="90"/>
      <c r="CO41" s="90"/>
      <c r="CP41" s="90"/>
      <c r="CQ41" s="90"/>
    </row>
    <row r="42" spans="1:95">
      <c r="A42" s="500">
        <v>4</v>
      </c>
      <c r="B42" s="498">
        <f>+'Plot (4)'!A$29</f>
        <v>0</v>
      </c>
      <c r="C42" s="499">
        <f>'Plot (4)'!$J$29</f>
        <v>0</v>
      </c>
      <c r="D42" s="498">
        <f>'Plot (4)'!$K$29</f>
        <v>0</v>
      </c>
      <c r="E42" s="499">
        <f>'Plot (4)'!$J$30</f>
        <v>0</v>
      </c>
      <c r="F42" s="498">
        <f>'Plot (4)'!$K$30</f>
        <v>0</v>
      </c>
      <c r="G42" s="499">
        <f>'Plot (4)'!$J$31</f>
        <v>0</v>
      </c>
      <c r="H42" s="498">
        <f>'Plot (4)'!$K$31</f>
        <v>0</v>
      </c>
      <c r="I42" s="499">
        <f>'Plot (4)'!$L$29</f>
        <v>0</v>
      </c>
      <c r="J42" s="498">
        <f>'Plot (4)'!$M$29</f>
        <v>0</v>
      </c>
      <c r="K42" s="499">
        <f>'Plot (4)'!$L$30</f>
        <v>0</v>
      </c>
      <c r="L42" s="498">
        <f>'Plot (4)'!$M$30</f>
        <v>0</v>
      </c>
      <c r="M42" s="499">
        <f>'Plot (4)'!$L$31</f>
        <v>0</v>
      </c>
      <c r="N42" s="498">
        <f>'Plot (4)'!$M$31</f>
        <v>0</v>
      </c>
      <c r="O42" s="499">
        <f>'Plot (4)'!$N$29</f>
        <v>0</v>
      </c>
      <c r="P42" s="498">
        <f>'Plot (4)'!$O$29</f>
        <v>0</v>
      </c>
      <c r="Q42" s="499">
        <f>'Plot (4)'!$N$30</f>
        <v>0</v>
      </c>
      <c r="R42" s="498">
        <f>'Plot (4)'!$O$30</f>
        <v>0</v>
      </c>
      <c r="S42" s="499">
        <f>'Plot (4)'!$N$31</f>
        <v>0</v>
      </c>
      <c r="T42" s="498">
        <f>'Plot (4)'!$O$31</f>
        <v>0</v>
      </c>
      <c r="U42" s="499">
        <f>'Plot (4)'!$P$29</f>
        <v>0</v>
      </c>
      <c r="V42" s="498">
        <f>'Plot (4)'!$Q$29</f>
        <v>0</v>
      </c>
      <c r="W42" s="499">
        <f>'Plot (4)'!$P$30</f>
        <v>0</v>
      </c>
      <c r="X42" s="498">
        <f>'Plot (4)'!$Q$30</f>
        <v>0</v>
      </c>
      <c r="Y42" s="499">
        <f>'Plot (4)'!$P$31</f>
        <v>0</v>
      </c>
      <c r="Z42" s="498">
        <f>'Plot (4)'!$Q$31</f>
        <v>0</v>
      </c>
      <c r="AA42" s="499">
        <f>'Plot (4)'!$R$29</f>
        <v>0</v>
      </c>
      <c r="AB42" s="498">
        <f>'Plot (4)'!$S$29</f>
        <v>0</v>
      </c>
      <c r="AC42" s="499">
        <f>'Plot (4)'!$R$30</f>
        <v>0</v>
      </c>
      <c r="AD42" s="498">
        <f>'Plot (4)'!$S$30</f>
        <v>0</v>
      </c>
      <c r="AE42" s="499">
        <f>'Plot (4)'!$R$31</f>
        <v>0</v>
      </c>
      <c r="AF42" s="498">
        <f>'Plot (4)'!$S$31</f>
        <v>0</v>
      </c>
      <c r="AG42" s="499">
        <f>'Plot (4)'!$T$29</f>
        <v>0</v>
      </c>
      <c r="AH42" s="498">
        <f>'Plot (4)'!$U$29</f>
        <v>0</v>
      </c>
      <c r="AI42" s="499">
        <f>'Plot (4)'!$T$30</f>
        <v>0</v>
      </c>
      <c r="AJ42" s="498">
        <f>'Plot (4)'!$U$30</f>
        <v>0</v>
      </c>
      <c r="AK42" s="499">
        <f>'Plot (4)'!$T$31</f>
        <v>0</v>
      </c>
      <c r="AL42" s="498">
        <f>'Plot (4)'!$U$31</f>
        <v>0</v>
      </c>
      <c r="AM42" s="100"/>
      <c r="AN42" s="252">
        <v>8</v>
      </c>
      <c r="AO42" s="252" t="str">
        <f ca="1">+U79</f>
        <v>N/A</v>
      </c>
      <c r="AP42" s="249">
        <f t="shared" ref="AP42:AU42" si="42">+SUM(U80:U89)</f>
        <v>0</v>
      </c>
      <c r="AQ42" s="245">
        <f t="shared" si="42"/>
        <v>0</v>
      </c>
      <c r="AR42" s="245">
        <f t="shared" si="42"/>
        <v>0</v>
      </c>
      <c r="AS42" s="245">
        <f t="shared" si="42"/>
        <v>0</v>
      </c>
      <c r="AT42" s="245">
        <f t="shared" si="42"/>
        <v>0</v>
      </c>
      <c r="AU42" s="245">
        <f t="shared" si="42"/>
        <v>0</v>
      </c>
      <c r="AV42" s="252">
        <f t="shared" si="34"/>
        <v>0</v>
      </c>
      <c r="AW42" s="90"/>
      <c r="AX42" s="99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  <c r="CO42" s="90"/>
      <c r="CP42" s="90"/>
      <c r="CQ42" s="90"/>
    </row>
    <row r="43" spans="1:95" ht="15.75" thickBot="1">
      <c r="A43" s="500">
        <v>4</v>
      </c>
      <c r="B43" s="498">
        <f>+'Plot (4)'!A$32</f>
        <v>0</v>
      </c>
      <c r="C43" s="499">
        <f>'Plot (4)'!$J$32</f>
        <v>0</v>
      </c>
      <c r="D43" s="498">
        <f>'Plot (4)'!$K$32</f>
        <v>0</v>
      </c>
      <c r="E43" s="499">
        <f>'Plot (4)'!$J$33</f>
        <v>0</v>
      </c>
      <c r="F43" s="498">
        <f>'Plot (4)'!$K$33</f>
        <v>0</v>
      </c>
      <c r="G43" s="499">
        <f>'Plot (4)'!$J$34</f>
        <v>0</v>
      </c>
      <c r="H43" s="498">
        <f>'Plot (4)'!$K$34</f>
        <v>0</v>
      </c>
      <c r="I43" s="499">
        <f>'Plot (4)'!$L$32</f>
        <v>0</v>
      </c>
      <c r="J43" s="498">
        <f>'Plot (4)'!$M$32</f>
        <v>0</v>
      </c>
      <c r="K43" s="499">
        <f>'Plot (4)'!$L$33</f>
        <v>0</v>
      </c>
      <c r="L43" s="498">
        <f>'Plot (4)'!$M$33</f>
        <v>0</v>
      </c>
      <c r="M43" s="499">
        <f>'Plot (4)'!$L$34</f>
        <v>0</v>
      </c>
      <c r="N43" s="498">
        <f>'Plot (4)'!$M$34</f>
        <v>0</v>
      </c>
      <c r="O43" s="499">
        <f>'Plot (4)'!$N$32</f>
        <v>0</v>
      </c>
      <c r="P43" s="498">
        <f>'Plot (4)'!$O$32</f>
        <v>0</v>
      </c>
      <c r="Q43" s="499">
        <f>'Plot (4)'!$N$33</f>
        <v>0</v>
      </c>
      <c r="R43" s="498">
        <f>'Plot (4)'!$O$33</f>
        <v>0</v>
      </c>
      <c r="S43" s="499">
        <f>'Plot (4)'!$N$34</f>
        <v>0</v>
      </c>
      <c r="T43" s="498">
        <f>'Plot (4)'!$O$34</f>
        <v>0</v>
      </c>
      <c r="U43" s="499">
        <f>'Plot (4)'!$P$32</f>
        <v>0</v>
      </c>
      <c r="V43" s="498">
        <f>'Plot (4)'!$Q$32</f>
        <v>0</v>
      </c>
      <c r="W43" s="499">
        <f>'Plot (4)'!$P$33</f>
        <v>0</v>
      </c>
      <c r="X43" s="498">
        <f>'Plot (4)'!$Q$33</f>
        <v>0</v>
      </c>
      <c r="Y43" s="499">
        <f>'Plot (4)'!$P$34</f>
        <v>0</v>
      </c>
      <c r="Z43" s="498">
        <f>'Plot (4)'!$Q$34</f>
        <v>0</v>
      </c>
      <c r="AA43" s="499">
        <f>'Plot (4)'!$R$32</f>
        <v>0</v>
      </c>
      <c r="AB43" s="498">
        <f>'Plot (4)'!$S$32</f>
        <v>0</v>
      </c>
      <c r="AC43" s="499">
        <f>'Plot (4)'!$R$33</f>
        <v>0</v>
      </c>
      <c r="AD43" s="498">
        <f>'Plot (4)'!$S$33</f>
        <v>0</v>
      </c>
      <c r="AE43" s="499">
        <f>'Plot (4)'!$R$34</f>
        <v>0</v>
      </c>
      <c r="AF43" s="498">
        <f>'Plot (4)'!$S$34</f>
        <v>0</v>
      </c>
      <c r="AG43" s="499">
        <f>'Plot (4)'!$T$32</f>
        <v>0</v>
      </c>
      <c r="AH43" s="498">
        <f>'Plot (4)'!$U$32</f>
        <v>0</v>
      </c>
      <c r="AI43" s="499">
        <f>'Plot (4)'!$T$33</f>
        <v>0</v>
      </c>
      <c r="AJ43" s="498">
        <f>'Plot (4)'!$U$33</f>
        <v>0</v>
      </c>
      <c r="AK43" s="499">
        <f>'Plot (4)'!$T$34</f>
        <v>0</v>
      </c>
      <c r="AL43" s="498">
        <f>'Plot (4)'!$U$34</f>
        <v>0</v>
      </c>
      <c r="AM43" s="90"/>
      <c r="AN43" s="253">
        <v>8</v>
      </c>
      <c r="AO43" s="253" t="str">
        <f ca="1">+AG79</f>
        <v>N/A</v>
      </c>
      <c r="AP43" s="250">
        <f t="shared" ref="AP43:AU43" si="43">+SUM(AG80:AG89)</f>
        <v>0</v>
      </c>
      <c r="AQ43" s="246">
        <f t="shared" si="43"/>
        <v>0</v>
      </c>
      <c r="AR43" s="246">
        <f t="shared" si="43"/>
        <v>0</v>
      </c>
      <c r="AS43" s="246">
        <f t="shared" si="43"/>
        <v>0</v>
      </c>
      <c r="AT43" s="246">
        <f t="shared" si="43"/>
        <v>0</v>
      </c>
      <c r="AU43" s="246">
        <f t="shared" si="43"/>
        <v>0</v>
      </c>
      <c r="AV43" s="253">
        <f t="shared" si="34"/>
        <v>0</v>
      </c>
      <c r="AW43" s="90"/>
      <c r="AX43" s="99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  <c r="CO43" s="90"/>
      <c r="CP43" s="90"/>
      <c r="CQ43" s="90"/>
    </row>
    <row r="44" spans="1:95">
      <c r="A44" s="500">
        <v>4</v>
      </c>
      <c r="B44" s="498">
        <f>+'Plot (4)'!A$35</f>
        <v>0</v>
      </c>
      <c r="C44" s="499">
        <f>'Plot (4)'!$J$35</f>
        <v>0</v>
      </c>
      <c r="D44" s="498">
        <f>'Plot (4)'!$K$35</f>
        <v>0</v>
      </c>
      <c r="E44" s="499">
        <f>'Plot (4)'!$J$36</f>
        <v>0</v>
      </c>
      <c r="F44" s="498">
        <f>'Plot (4)'!$K$36</f>
        <v>0</v>
      </c>
      <c r="G44" s="499">
        <f>'Plot (4)'!$J$37</f>
        <v>0</v>
      </c>
      <c r="H44" s="498">
        <f>'Plot (4)'!$K$37</f>
        <v>0</v>
      </c>
      <c r="I44" s="499">
        <f>'Plot (4)'!$L$35</f>
        <v>0</v>
      </c>
      <c r="J44" s="498">
        <f>'Plot (4)'!$M$35</f>
        <v>0</v>
      </c>
      <c r="K44" s="499">
        <f>'Plot (4)'!$L$36</f>
        <v>0</v>
      </c>
      <c r="L44" s="498">
        <f>'Plot (4)'!$M$36</f>
        <v>0</v>
      </c>
      <c r="M44" s="499">
        <f>'Plot (4)'!$L$37</f>
        <v>0</v>
      </c>
      <c r="N44" s="498">
        <f>'Plot (4)'!$M$37</f>
        <v>0</v>
      </c>
      <c r="O44" s="499">
        <f>'Plot (4)'!$N$35</f>
        <v>0</v>
      </c>
      <c r="P44" s="498">
        <f>'Plot (4)'!$O$35</f>
        <v>0</v>
      </c>
      <c r="Q44" s="499">
        <f>'Plot (4)'!$N$36</f>
        <v>0</v>
      </c>
      <c r="R44" s="498">
        <f>'Plot (4)'!$O$36</f>
        <v>0</v>
      </c>
      <c r="S44" s="499">
        <f>'Plot (4)'!$N$37</f>
        <v>0</v>
      </c>
      <c r="T44" s="498">
        <f>'Plot (4)'!$O$37</f>
        <v>0</v>
      </c>
      <c r="U44" s="499">
        <f>'Plot (4)'!$P$35</f>
        <v>0</v>
      </c>
      <c r="V44" s="498">
        <f>'Plot (4)'!$Q$35</f>
        <v>0</v>
      </c>
      <c r="W44" s="499">
        <f>'Plot (4)'!$P$36</f>
        <v>0</v>
      </c>
      <c r="X44" s="498">
        <f>'Plot (4)'!$Q$36</f>
        <v>0</v>
      </c>
      <c r="Y44" s="499">
        <f>'Plot (4)'!$P$37</f>
        <v>0</v>
      </c>
      <c r="Z44" s="498">
        <f>'Plot (4)'!$Q$37</f>
        <v>0</v>
      </c>
      <c r="AA44" s="499">
        <f>'Plot (4)'!$R$35</f>
        <v>0</v>
      </c>
      <c r="AB44" s="498">
        <f>'Plot (4)'!$S$35</f>
        <v>0</v>
      </c>
      <c r="AC44" s="499">
        <f>'Plot (4)'!$R$36</f>
        <v>0</v>
      </c>
      <c r="AD44" s="498">
        <f>'Plot (4)'!$S$36</f>
        <v>0</v>
      </c>
      <c r="AE44" s="499">
        <f>'Plot (4)'!$R$37</f>
        <v>0</v>
      </c>
      <c r="AF44" s="498">
        <f>'Plot (4)'!$S$37</f>
        <v>0</v>
      </c>
      <c r="AG44" s="499">
        <f>'Plot (4)'!$T$35</f>
        <v>0</v>
      </c>
      <c r="AH44" s="498">
        <f>'Plot (4)'!$U$35</f>
        <v>0</v>
      </c>
      <c r="AI44" s="499">
        <f>'Plot (4)'!$T$36</f>
        <v>0</v>
      </c>
      <c r="AJ44" s="498">
        <f>'Plot (4)'!$U$36</f>
        <v>0</v>
      </c>
      <c r="AK44" s="499">
        <f>'Plot (4)'!$T$37</f>
        <v>0</v>
      </c>
      <c r="AL44" s="498">
        <f>'Plot (4)'!$U$37</f>
        <v>0</v>
      </c>
      <c r="AM44" s="90"/>
      <c r="AN44" s="252">
        <v>9</v>
      </c>
      <c r="AO44" s="252" t="str">
        <f ca="1">+C90</f>
        <v>N/A</v>
      </c>
      <c r="AP44" s="251">
        <f t="shared" ref="AP44:AU44" si="44">+SUM(C91:C100)</f>
        <v>0</v>
      </c>
      <c r="AQ44" s="247">
        <f t="shared" si="44"/>
        <v>0</v>
      </c>
      <c r="AR44" s="247">
        <f t="shared" si="44"/>
        <v>0</v>
      </c>
      <c r="AS44" s="247">
        <f t="shared" si="44"/>
        <v>0</v>
      </c>
      <c r="AT44" s="247">
        <f t="shared" si="44"/>
        <v>0</v>
      </c>
      <c r="AU44" s="247">
        <f t="shared" si="44"/>
        <v>0</v>
      </c>
      <c r="AV44" s="252">
        <f t="shared" si="34"/>
        <v>0</v>
      </c>
      <c r="AW44" s="90"/>
      <c r="AX44" s="99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  <c r="CN44" s="90"/>
      <c r="CO44" s="90"/>
      <c r="CP44" s="90"/>
      <c r="CQ44" s="90"/>
    </row>
    <row r="45" spans="1:95">
      <c r="A45" s="500">
        <v>4</v>
      </c>
      <c r="B45" s="498">
        <f>+'Plot (4)'!A$38</f>
        <v>0</v>
      </c>
      <c r="C45" s="499">
        <f>'Plot (4)'!$J$38</f>
        <v>0</v>
      </c>
      <c r="D45" s="498">
        <f>'Plot (4)'!$K$38</f>
        <v>0</v>
      </c>
      <c r="E45" s="499">
        <f>'Plot (4)'!$J$39</f>
        <v>0</v>
      </c>
      <c r="F45" s="498">
        <f>'Plot (4)'!$K$39</f>
        <v>0</v>
      </c>
      <c r="G45" s="499">
        <f>'Plot (4)'!$J$40</f>
        <v>0</v>
      </c>
      <c r="H45" s="498">
        <f>'Plot (4)'!$K$40</f>
        <v>0</v>
      </c>
      <c r="I45" s="499">
        <f>'Plot (4)'!$L$38</f>
        <v>0</v>
      </c>
      <c r="J45" s="498">
        <f>'Plot (4)'!$M$38</f>
        <v>0</v>
      </c>
      <c r="K45" s="499">
        <f>'Plot (4)'!$L$39</f>
        <v>0</v>
      </c>
      <c r="L45" s="498">
        <f>'Plot (4)'!$M$39</f>
        <v>0</v>
      </c>
      <c r="M45" s="499">
        <f>'Plot (4)'!$L$40</f>
        <v>0</v>
      </c>
      <c r="N45" s="498">
        <f>'Plot (4)'!$M$40</f>
        <v>0</v>
      </c>
      <c r="O45" s="499">
        <f>'Plot (4)'!$N$38</f>
        <v>0</v>
      </c>
      <c r="P45" s="498">
        <f>'Plot (4)'!$O$38</f>
        <v>0</v>
      </c>
      <c r="Q45" s="499">
        <f>'Plot (4)'!$N$39</f>
        <v>0</v>
      </c>
      <c r="R45" s="498">
        <f>'Plot (4)'!$O$39</f>
        <v>0</v>
      </c>
      <c r="S45" s="499">
        <f>'Plot (4)'!$N$40</f>
        <v>0</v>
      </c>
      <c r="T45" s="498">
        <f>'Plot (4)'!$O$40</f>
        <v>0</v>
      </c>
      <c r="U45" s="499">
        <f>'Plot (4)'!$P$38</f>
        <v>0</v>
      </c>
      <c r="V45" s="498">
        <f>'Plot (4)'!$Q$38</f>
        <v>0</v>
      </c>
      <c r="W45" s="499">
        <f>'Plot (4)'!$P$39</f>
        <v>0</v>
      </c>
      <c r="X45" s="498">
        <f>'Plot (4)'!$Q$39</f>
        <v>0</v>
      </c>
      <c r="Y45" s="499">
        <f>'Plot (4)'!$P$40</f>
        <v>0</v>
      </c>
      <c r="Z45" s="498">
        <f>'Plot (4)'!$Q$40</f>
        <v>0</v>
      </c>
      <c r="AA45" s="499">
        <f>'Plot (4)'!$R$38</f>
        <v>0</v>
      </c>
      <c r="AB45" s="498">
        <f>'Plot (4)'!$S$38</f>
        <v>0</v>
      </c>
      <c r="AC45" s="499">
        <f>'Plot (4)'!$R$39</f>
        <v>0</v>
      </c>
      <c r="AD45" s="498">
        <f>'Plot (4)'!$S$39</f>
        <v>0</v>
      </c>
      <c r="AE45" s="499">
        <f>'Plot (4)'!$R$40</f>
        <v>0</v>
      </c>
      <c r="AF45" s="498">
        <f>'Plot (4)'!$S$40</f>
        <v>0</v>
      </c>
      <c r="AG45" s="499">
        <f>'Plot (4)'!$T$38</f>
        <v>0</v>
      </c>
      <c r="AH45" s="498">
        <f>'Plot (4)'!$U$38</f>
        <v>0</v>
      </c>
      <c r="AI45" s="499">
        <f>'Plot (4)'!$T$39</f>
        <v>0</v>
      </c>
      <c r="AJ45" s="498">
        <f>'Plot (4)'!$U$39</f>
        <v>0</v>
      </c>
      <c r="AK45" s="499">
        <f>'Plot (4)'!$T$40</f>
        <v>0</v>
      </c>
      <c r="AL45" s="498">
        <f>'Plot (4)'!$U$40</f>
        <v>0</v>
      </c>
      <c r="AM45" s="90"/>
      <c r="AN45" s="252">
        <v>9</v>
      </c>
      <c r="AO45" s="252" t="str">
        <f ca="1">+I90</f>
        <v>N/A</v>
      </c>
      <c r="AP45" s="249">
        <f t="shared" ref="AP45:AU45" si="45">+SUM(I91:I100)</f>
        <v>0</v>
      </c>
      <c r="AQ45" s="245">
        <f t="shared" si="45"/>
        <v>0</v>
      </c>
      <c r="AR45" s="245">
        <f t="shared" si="45"/>
        <v>0</v>
      </c>
      <c r="AS45" s="245">
        <f t="shared" si="45"/>
        <v>0</v>
      </c>
      <c r="AT45" s="245">
        <f t="shared" si="45"/>
        <v>0</v>
      </c>
      <c r="AU45" s="245">
        <f t="shared" si="45"/>
        <v>0</v>
      </c>
      <c r="AV45" s="252">
        <f t="shared" si="34"/>
        <v>0</v>
      </c>
      <c r="AW45" s="90"/>
      <c r="AX45" s="99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</row>
    <row r="46" spans="1:95" ht="45">
      <c r="A46" s="21">
        <v>5</v>
      </c>
      <c r="B46" s="23" t="s">
        <v>11</v>
      </c>
      <c r="C46" s="1090" t="str">
        <f ca="1">IF(CELL("type",('Plot (5)'!$J$8))="b","N/A",'Plot (5)'!$J$8)</f>
        <v>N/A</v>
      </c>
      <c r="D46" s="1091"/>
      <c r="E46" s="1091"/>
      <c r="F46" s="1091"/>
      <c r="G46" s="1091"/>
      <c r="H46" s="1092"/>
      <c r="I46" s="1090" t="str">
        <f ca="1">IF(CELL("type",('Plot (5)'!$L$8))="b","N/A",'Plot (5)'!$L$8)</f>
        <v>N/A</v>
      </c>
      <c r="J46" s="1091"/>
      <c r="K46" s="1091"/>
      <c r="L46" s="1091"/>
      <c r="M46" s="1091"/>
      <c r="N46" s="1092"/>
      <c r="O46" s="1090" t="str">
        <f ca="1">IF(CELL("type",('Plot (5)'!$N$8))="b","N/A",'Plot (5)'!$N$8)</f>
        <v>N/A</v>
      </c>
      <c r="P46" s="1091"/>
      <c r="Q46" s="1091"/>
      <c r="R46" s="1091"/>
      <c r="S46" s="1091"/>
      <c r="T46" s="1092"/>
      <c r="U46" s="1090" t="str">
        <f ca="1">IF(CELL("type",('Plot (5)'!$P$8))="b","N/A",'Plot (5)'!$P$8)</f>
        <v>N/A</v>
      </c>
      <c r="V46" s="1091"/>
      <c r="W46" s="1091"/>
      <c r="X46" s="1091"/>
      <c r="Y46" s="1091"/>
      <c r="Z46" s="1092"/>
      <c r="AA46" s="1090" t="str">
        <f ca="1">IF(CELL("type",('Plot (5)'!$R$8))="b","N/A",'Plot (5)'!$R$8)</f>
        <v>N/A</v>
      </c>
      <c r="AB46" s="1091"/>
      <c r="AC46" s="1091"/>
      <c r="AD46" s="1091"/>
      <c r="AE46" s="1091"/>
      <c r="AF46" s="1092"/>
      <c r="AG46" s="1090" t="str">
        <f ca="1">IF(CELL("type",('Plot (5)'!$T$8))="b","N/A",'Plot (5)'!$T$8)</f>
        <v>N/A</v>
      </c>
      <c r="AH46" s="1091"/>
      <c r="AI46" s="1091"/>
      <c r="AJ46" s="1091"/>
      <c r="AK46" s="1091"/>
      <c r="AL46" s="1092"/>
      <c r="AM46" s="90"/>
      <c r="AN46" s="252">
        <v>9</v>
      </c>
      <c r="AO46" s="252" t="str">
        <f ca="1">+O90</f>
        <v>N/A</v>
      </c>
      <c r="AP46" s="249">
        <f t="shared" ref="AP46:AU46" si="46">+SUM(O91:O100)</f>
        <v>0</v>
      </c>
      <c r="AQ46" s="245">
        <f t="shared" si="46"/>
        <v>0</v>
      </c>
      <c r="AR46" s="245">
        <f t="shared" si="46"/>
        <v>0</v>
      </c>
      <c r="AS46" s="245">
        <f t="shared" si="46"/>
        <v>0</v>
      </c>
      <c r="AT46" s="245">
        <f t="shared" si="46"/>
        <v>0</v>
      </c>
      <c r="AU46" s="245">
        <f t="shared" si="46"/>
        <v>0</v>
      </c>
      <c r="AV46" s="252">
        <f t="shared" si="34"/>
        <v>0</v>
      </c>
      <c r="AW46" s="90"/>
      <c r="AX46" s="99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90"/>
      <c r="BR46" s="90"/>
      <c r="BS46" s="90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</row>
    <row r="47" spans="1:95">
      <c r="A47" s="500">
        <v>5</v>
      </c>
      <c r="B47" s="498">
        <f>+'Plot (5)'!A$11</f>
        <v>0</v>
      </c>
      <c r="C47" s="499">
        <f>'Plot (5)'!$J$11</f>
        <v>0</v>
      </c>
      <c r="D47" s="498">
        <f>'Plot (5)'!$K$11</f>
        <v>0</v>
      </c>
      <c r="E47" s="499">
        <f>'Plot (5)'!$J$12</f>
        <v>0</v>
      </c>
      <c r="F47" s="498">
        <f>'Plot (5)'!$K$12</f>
        <v>0</v>
      </c>
      <c r="G47" s="499">
        <f>'Plot (5)'!$J$13</f>
        <v>0</v>
      </c>
      <c r="H47" s="498">
        <f>'Plot (5)'!$K$13</f>
        <v>0</v>
      </c>
      <c r="I47" s="499">
        <f>'Plot (5)'!$L$11</f>
        <v>0</v>
      </c>
      <c r="J47" s="498">
        <f>'Plot (5)'!$M$11</f>
        <v>0</v>
      </c>
      <c r="K47" s="499">
        <f>'Plot (5)'!$L$12</f>
        <v>0</v>
      </c>
      <c r="L47" s="498">
        <f>'Plot (5)'!$M$12</f>
        <v>0</v>
      </c>
      <c r="M47" s="499">
        <f>'Plot (5)'!$L$13</f>
        <v>0</v>
      </c>
      <c r="N47" s="498">
        <f>'Plot (5)'!$M$13</f>
        <v>0</v>
      </c>
      <c r="O47" s="499">
        <f>'Plot (5)'!$N$11</f>
        <v>0</v>
      </c>
      <c r="P47" s="498">
        <f>'Plot (5)'!$O$11</f>
        <v>0</v>
      </c>
      <c r="Q47" s="499">
        <f>'Plot (5)'!$N$12</f>
        <v>0</v>
      </c>
      <c r="R47" s="498">
        <f>'Plot (5)'!$O$12</f>
        <v>0</v>
      </c>
      <c r="S47" s="499">
        <f>'Plot (5)'!$N$13</f>
        <v>0</v>
      </c>
      <c r="T47" s="498">
        <f>'Plot (5)'!$O$13</f>
        <v>0</v>
      </c>
      <c r="U47" s="499">
        <f>'Plot (5)'!$P$11</f>
        <v>0</v>
      </c>
      <c r="V47" s="498">
        <f>'Plot (5)'!$Q$11</f>
        <v>0</v>
      </c>
      <c r="W47" s="499">
        <f>'Plot (5)'!$P$12</f>
        <v>0</v>
      </c>
      <c r="X47" s="498">
        <f>'Plot (5)'!$Q$12</f>
        <v>0</v>
      </c>
      <c r="Y47" s="499">
        <f>'Plot (5)'!$P$13</f>
        <v>0</v>
      </c>
      <c r="Z47" s="498">
        <f>'Plot (5)'!$Q$13</f>
        <v>0</v>
      </c>
      <c r="AA47" s="499">
        <f>'Plot (5)'!$R$11</f>
        <v>0</v>
      </c>
      <c r="AB47" s="498">
        <f>'Plot (5)'!$S$11</f>
        <v>0</v>
      </c>
      <c r="AC47" s="499">
        <f>'Plot (5)'!$R$12</f>
        <v>0</v>
      </c>
      <c r="AD47" s="498">
        <f>'Plot (5)'!$S$12</f>
        <v>0</v>
      </c>
      <c r="AE47" s="499">
        <f>'Plot (5)'!$R$13</f>
        <v>0</v>
      </c>
      <c r="AF47" s="498">
        <f>'Plot (5)'!$S$13</f>
        <v>0</v>
      </c>
      <c r="AG47" s="499">
        <f>'Plot (5)'!$T$11</f>
        <v>0</v>
      </c>
      <c r="AH47" s="498">
        <f>'Plot (5)'!$U$11</f>
        <v>0</v>
      </c>
      <c r="AI47" s="499">
        <f>'Plot (5)'!$T$12</f>
        <v>0</v>
      </c>
      <c r="AJ47" s="498">
        <f>'Plot (5)'!$U$12</f>
        <v>0</v>
      </c>
      <c r="AK47" s="499">
        <f>'Plot (5)'!$T$13</f>
        <v>0</v>
      </c>
      <c r="AL47" s="498">
        <f>'Plot (5)'!$U$13</f>
        <v>0</v>
      </c>
      <c r="AM47" s="90"/>
      <c r="AN47" s="252">
        <v>9</v>
      </c>
      <c r="AO47" s="252" t="str">
        <f ca="1">+U90</f>
        <v>N/A</v>
      </c>
      <c r="AP47" s="249">
        <f t="shared" ref="AP47:AU47" si="47">+SUM(U91:U100)</f>
        <v>0</v>
      </c>
      <c r="AQ47" s="245">
        <f t="shared" si="47"/>
        <v>0</v>
      </c>
      <c r="AR47" s="245">
        <f t="shared" si="47"/>
        <v>0</v>
      </c>
      <c r="AS47" s="245">
        <f t="shared" si="47"/>
        <v>0</v>
      </c>
      <c r="AT47" s="245">
        <f t="shared" si="47"/>
        <v>0</v>
      </c>
      <c r="AU47" s="245">
        <f t="shared" si="47"/>
        <v>0</v>
      </c>
      <c r="AV47" s="252">
        <f t="shared" si="34"/>
        <v>0</v>
      </c>
      <c r="AW47" s="90"/>
      <c r="AX47" s="99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90"/>
      <c r="CO47" s="90"/>
      <c r="CP47" s="90"/>
      <c r="CQ47" s="90"/>
    </row>
    <row r="48" spans="1:95" ht="15.75" thickBot="1">
      <c r="A48" s="500">
        <v>5</v>
      </c>
      <c r="B48" s="498">
        <f>+'Plot (5)'!A$14</f>
        <v>0</v>
      </c>
      <c r="C48" s="499">
        <f>'Plot (5)'!$J$14</f>
        <v>0</v>
      </c>
      <c r="D48" s="498">
        <f>'Plot (5)'!$K$14</f>
        <v>0</v>
      </c>
      <c r="E48" s="499">
        <f>'Plot (5)'!$J$15</f>
        <v>0</v>
      </c>
      <c r="F48" s="498">
        <f>'Plot (5)'!$K$15</f>
        <v>0</v>
      </c>
      <c r="G48" s="499">
        <f>'Plot (5)'!$J$16</f>
        <v>0</v>
      </c>
      <c r="H48" s="498">
        <f>'Plot (5)'!$K$16</f>
        <v>0</v>
      </c>
      <c r="I48" s="499">
        <f>'Plot (5)'!$L$14</f>
        <v>0</v>
      </c>
      <c r="J48" s="498">
        <f>'Plot (5)'!$M$14</f>
        <v>0</v>
      </c>
      <c r="K48" s="499">
        <f>'Plot (5)'!$L$15</f>
        <v>0</v>
      </c>
      <c r="L48" s="498">
        <f>'Plot (5)'!$M$15</f>
        <v>0</v>
      </c>
      <c r="M48" s="499">
        <f>'Plot (5)'!$L$16</f>
        <v>0</v>
      </c>
      <c r="N48" s="498">
        <f>'Plot (5)'!$M$16</f>
        <v>0</v>
      </c>
      <c r="O48" s="499">
        <f>'Plot (5)'!$N$14</f>
        <v>0</v>
      </c>
      <c r="P48" s="498">
        <f>'Plot (5)'!$O$14</f>
        <v>0</v>
      </c>
      <c r="Q48" s="499">
        <f>'Plot (5)'!$N$15</f>
        <v>0</v>
      </c>
      <c r="R48" s="498">
        <f>'Plot (5)'!$O$15</f>
        <v>0</v>
      </c>
      <c r="S48" s="499">
        <f>'Plot (5)'!$N$16</f>
        <v>0</v>
      </c>
      <c r="T48" s="498">
        <f>'Plot (5)'!$O$16</f>
        <v>0</v>
      </c>
      <c r="U48" s="499">
        <f>'Plot (5)'!$P$14</f>
        <v>0</v>
      </c>
      <c r="V48" s="498">
        <f>'Plot (5)'!$Q$14</f>
        <v>0</v>
      </c>
      <c r="W48" s="499">
        <f>'Plot (5)'!$P$15</f>
        <v>0</v>
      </c>
      <c r="X48" s="498">
        <f>'Plot (5)'!$Q$15</f>
        <v>0</v>
      </c>
      <c r="Y48" s="499">
        <f>'Plot (5)'!$P$16</f>
        <v>0</v>
      </c>
      <c r="Z48" s="498">
        <f>'Plot (5)'!$Q$16</f>
        <v>0</v>
      </c>
      <c r="AA48" s="499">
        <f>'Plot (5)'!$R$14</f>
        <v>0</v>
      </c>
      <c r="AB48" s="498">
        <f>'Plot (5)'!$S$14</f>
        <v>0</v>
      </c>
      <c r="AC48" s="499">
        <f>'Plot (5)'!$R$15</f>
        <v>0</v>
      </c>
      <c r="AD48" s="498">
        <f>'Plot (5)'!$S$15</f>
        <v>0</v>
      </c>
      <c r="AE48" s="499">
        <f>'Plot (5)'!$R$16</f>
        <v>0</v>
      </c>
      <c r="AF48" s="498">
        <f>'Plot (5)'!$S$16</f>
        <v>0</v>
      </c>
      <c r="AG48" s="499">
        <f>'Plot (5)'!$T$14</f>
        <v>0</v>
      </c>
      <c r="AH48" s="498">
        <f>'Plot (5)'!$U$14</f>
        <v>0</v>
      </c>
      <c r="AI48" s="499">
        <f>'Plot (5)'!$T$15</f>
        <v>0</v>
      </c>
      <c r="AJ48" s="498">
        <f>'Plot (5)'!$U$15</f>
        <v>0</v>
      </c>
      <c r="AK48" s="499">
        <f>'Plot (5)'!$T$16</f>
        <v>0</v>
      </c>
      <c r="AL48" s="498">
        <f>'Plot (5)'!$U$16</f>
        <v>0</v>
      </c>
      <c r="AM48" s="90"/>
      <c r="AN48" s="253">
        <v>9</v>
      </c>
      <c r="AO48" s="253" t="str">
        <f ca="1">+AG90</f>
        <v>N/A</v>
      </c>
      <c r="AP48" s="250">
        <f t="shared" ref="AP48:AU48" si="48">+SUM(AG91:AG100)</f>
        <v>0</v>
      </c>
      <c r="AQ48" s="246">
        <f t="shared" si="48"/>
        <v>0</v>
      </c>
      <c r="AR48" s="246">
        <f t="shared" si="48"/>
        <v>0</v>
      </c>
      <c r="AS48" s="246">
        <f t="shared" si="48"/>
        <v>0</v>
      </c>
      <c r="AT48" s="246">
        <f t="shared" si="48"/>
        <v>0</v>
      </c>
      <c r="AU48" s="246">
        <f t="shared" si="48"/>
        <v>0</v>
      </c>
      <c r="AV48" s="253">
        <f t="shared" si="34"/>
        <v>0</v>
      </c>
      <c r="AW48" s="90"/>
      <c r="AX48" s="99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  <c r="CO48" s="90"/>
      <c r="CP48" s="90"/>
      <c r="CQ48" s="90"/>
    </row>
    <row r="49" spans="1:95">
      <c r="A49" s="500">
        <v>5</v>
      </c>
      <c r="B49" s="498">
        <f>+'Plot (5)'!A$17</f>
        <v>0</v>
      </c>
      <c r="C49" s="499">
        <f>'Plot (5)'!$J$17</f>
        <v>0</v>
      </c>
      <c r="D49" s="498">
        <f>'Plot (5)'!$K$17</f>
        <v>0</v>
      </c>
      <c r="E49" s="499">
        <f>'Plot (5)'!$J$18</f>
        <v>0</v>
      </c>
      <c r="F49" s="498">
        <f>'Plot (5)'!$K$18</f>
        <v>0</v>
      </c>
      <c r="G49" s="499">
        <f>'Plot (5)'!$J$19</f>
        <v>0</v>
      </c>
      <c r="H49" s="498">
        <f>'Plot (5)'!$K$19</f>
        <v>0</v>
      </c>
      <c r="I49" s="499">
        <f>'Plot (5)'!$L$17</f>
        <v>0</v>
      </c>
      <c r="J49" s="498">
        <f>'Plot (5)'!$M$17</f>
        <v>0</v>
      </c>
      <c r="K49" s="499">
        <f>'Plot (5)'!$L$18</f>
        <v>0</v>
      </c>
      <c r="L49" s="498">
        <f>'Plot (5)'!$M$18</f>
        <v>0</v>
      </c>
      <c r="M49" s="499">
        <f>'Plot (5)'!$L$19</f>
        <v>0</v>
      </c>
      <c r="N49" s="498">
        <f>'Plot (5)'!$M$19</f>
        <v>0</v>
      </c>
      <c r="O49" s="499">
        <f>'Plot (5)'!$N$17</f>
        <v>0</v>
      </c>
      <c r="P49" s="498">
        <f>'Plot (5)'!$O$17</f>
        <v>0</v>
      </c>
      <c r="Q49" s="499">
        <f>'Plot (5)'!$N$18</f>
        <v>0</v>
      </c>
      <c r="R49" s="498">
        <f>'Plot (5)'!$O$18</f>
        <v>0</v>
      </c>
      <c r="S49" s="499">
        <f>'Plot (5)'!$N$19</f>
        <v>0</v>
      </c>
      <c r="T49" s="498">
        <f>'Plot (5)'!$O$19</f>
        <v>0</v>
      </c>
      <c r="U49" s="499">
        <f>'Plot (5)'!$P$17</f>
        <v>0</v>
      </c>
      <c r="V49" s="498">
        <f>'Plot (5)'!$Q$17</f>
        <v>0</v>
      </c>
      <c r="W49" s="499">
        <f>'Plot (5)'!$P$18</f>
        <v>0</v>
      </c>
      <c r="X49" s="498">
        <f>'Plot (5)'!$Q$18</f>
        <v>0</v>
      </c>
      <c r="Y49" s="499">
        <f>'Plot (5)'!$P$19</f>
        <v>0</v>
      </c>
      <c r="Z49" s="498">
        <f>'Plot (5)'!$Q$19</f>
        <v>0</v>
      </c>
      <c r="AA49" s="499">
        <f>'Plot (5)'!$R$17</f>
        <v>0</v>
      </c>
      <c r="AB49" s="498">
        <f>'Plot (5)'!$S$17</f>
        <v>0</v>
      </c>
      <c r="AC49" s="499">
        <f>'Plot (5)'!$R$18</f>
        <v>0</v>
      </c>
      <c r="AD49" s="498">
        <f>'Plot (5)'!$S$18</f>
        <v>0</v>
      </c>
      <c r="AE49" s="499">
        <f>'Plot (5)'!$R$19</f>
        <v>0</v>
      </c>
      <c r="AF49" s="498">
        <f>'Plot (5)'!$S$19</f>
        <v>0</v>
      </c>
      <c r="AG49" s="499">
        <f>'Plot (5)'!$T$17</f>
        <v>0</v>
      </c>
      <c r="AH49" s="498">
        <f>'Plot (5)'!$U$17</f>
        <v>0</v>
      </c>
      <c r="AI49" s="499">
        <f>'Plot (5)'!$T$18</f>
        <v>0</v>
      </c>
      <c r="AJ49" s="498">
        <f>'Plot (5)'!$U$18</f>
        <v>0</v>
      </c>
      <c r="AK49" s="499">
        <f>'Plot (5)'!$T$19</f>
        <v>0</v>
      </c>
      <c r="AL49" s="498">
        <f>'Plot (5)'!$U$19</f>
        <v>0</v>
      </c>
      <c r="AM49" s="90"/>
      <c r="AN49" s="252">
        <v>10</v>
      </c>
      <c r="AO49" s="252" t="str">
        <f ca="1">+C101</f>
        <v>N/A</v>
      </c>
      <c r="AP49" s="251">
        <f t="shared" ref="AP49:AU49" si="49">+SUM(C102:C111)</f>
        <v>0</v>
      </c>
      <c r="AQ49" s="247">
        <f t="shared" si="49"/>
        <v>0</v>
      </c>
      <c r="AR49" s="247">
        <f t="shared" si="49"/>
        <v>0</v>
      </c>
      <c r="AS49" s="247">
        <f t="shared" si="49"/>
        <v>0</v>
      </c>
      <c r="AT49" s="247">
        <f t="shared" si="49"/>
        <v>0</v>
      </c>
      <c r="AU49" s="247">
        <f t="shared" si="49"/>
        <v>0</v>
      </c>
      <c r="AV49" s="252">
        <f t="shared" si="34"/>
        <v>0</v>
      </c>
      <c r="AW49" s="90"/>
      <c r="AX49" s="99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90"/>
      <c r="BR49" s="90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0"/>
      <c r="CK49" s="90"/>
      <c r="CL49" s="90"/>
      <c r="CM49" s="90"/>
      <c r="CN49" s="90"/>
      <c r="CO49" s="90"/>
      <c r="CP49" s="90"/>
      <c r="CQ49" s="90"/>
    </row>
    <row r="50" spans="1:95">
      <c r="A50" s="500">
        <v>5</v>
      </c>
      <c r="B50" s="498">
        <f>+'Plot (5)'!A$20</f>
        <v>0</v>
      </c>
      <c r="C50" s="499">
        <f>'Plot (5)'!$J$20</f>
        <v>0</v>
      </c>
      <c r="D50" s="498">
        <f>'Plot (5)'!$K$20</f>
        <v>0</v>
      </c>
      <c r="E50" s="499">
        <f>'Plot (5)'!$J$21</f>
        <v>0</v>
      </c>
      <c r="F50" s="498">
        <f>'Plot (5)'!$K$21</f>
        <v>0</v>
      </c>
      <c r="G50" s="499">
        <f>'Plot (5)'!$J$22</f>
        <v>0</v>
      </c>
      <c r="H50" s="498">
        <f>'Plot (5)'!$K$22</f>
        <v>0</v>
      </c>
      <c r="I50" s="499">
        <f>'Plot (5)'!$L$20</f>
        <v>0</v>
      </c>
      <c r="J50" s="498">
        <f>'Plot (5)'!$M$20</f>
        <v>0</v>
      </c>
      <c r="K50" s="499">
        <f>'Plot (5)'!$L$21</f>
        <v>0</v>
      </c>
      <c r="L50" s="498">
        <f>'Plot (5)'!$M$21</f>
        <v>0</v>
      </c>
      <c r="M50" s="499">
        <f>'Plot (5)'!$L$22</f>
        <v>0</v>
      </c>
      <c r="N50" s="498">
        <f>'Plot (5)'!$M$22</f>
        <v>0</v>
      </c>
      <c r="O50" s="499">
        <f>'Plot (5)'!$N$20</f>
        <v>0</v>
      </c>
      <c r="P50" s="498">
        <f>'Plot (5)'!$O$20</f>
        <v>0</v>
      </c>
      <c r="Q50" s="499">
        <f>'Plot (5)'!$N$21</f>
        <v>0</v>
      </c>
      <c r="R50" s="498">
        <f>'Plot (5)'!$O$21</f>
        <v>0</v>
      </c>
      <c r="S50" s="499">
        <f>'Plot (5)'!$N$22</f>
        <v>0</v>
      </c>
      <c r="T50" s="498">
        <f>'Plot (5)'!$O$22</f>
        <v>0</v>
      </c>
      <c r="U50" s="499">
        <f>'Plot (5)'!$P$20</f>
        <v>0</v>
      </c>
      <c r="V50" s="498">
        <f>'Plot (5)'!$Q$20</f>
        <v>0</v>
      </c>
      <c r="W50" s="499">
        <f>'Plot (5)'!$P$21</f>
        <v>0</v>
      </c>
      <c r="X50" s="498">
        <f>'Plot (5)'!$Q$21</f>
        <v>0</v>
      </c>
      <c r="Y50" s="499">
        <f>'Plot (5)'!$P$22</f>
        <v>0</v>
      </c>
      <c r="Z50" s="498">
        <f>'Plot (5)'!$Q$22</f>
        <v>0</v>
      </c>
      <c r="AA50" s="499">
        <f>'Plot (5)'!$R$20</f>
        <v>0</v>
      </c>
      <c r="AB50" s="498">
        <f>'Plot (5)'!$S$20</f>
        <v>0</v>
      </c>
      <c r="AC50" s="499">
        <f>'Plot (5)'!$R$21</f>
        <v>0</v>
      </c>
      <c r="AD50" s="498">
        <f>'Plot (5)'!$S$21</f>
        <v>0</v>
      </c>
      <c r="AE50" s="499">
        <f>'Plot (5)'!$R$22</f>
        <v>0</v>
      </c>
      <c r="AF50" s="498">
        <f>'Plot (5)'!$S$22</f>
        <v>0</v>
      </c>
      <c r="AG50" s="499">
        <f>'Plot (5)'!$T$20</f>
        <v>0</v>
      </c>
      <c r="AH50" s="498">
        <f>'Plot (5)'!$U$20</f>
        <v>0</v>
      </c>
      <c r="AI50" s="499">
        <f>'Plot (5)'!$T$21</f>
        <v>0</v>
      </c>
      <c r="AJ50" s="498">
        <f>'Plot (5)'!$U$21</f>
        <v>0</v>
      </c>
      <c r="AK50" s="499">
        <f>'Plot (5)'!$T$22</f>
        <v>0</v>
      </c>
      <c r="AL50" s="498">
        <f>'Plot (5)'!$U$22</f>
        <v>0</v>
      </c>
      <c r="AM50" s="90"/>
      <c r="AN50" s="252">
        <v>10</v>
      </c>
      <c r="AO50" s="252" t="str">
        <f ca="1">+I101</f>
        <v>N/A</v>
      </c>
      <c r="AP50" s="249">
        <f t="shared" ref="AP50:AU50" si="50">+SUM(I102:I111)</f>
        <v>0</v>
      </c>
      <c r="AQ50" s="245">
        <f t="shared" si="50"/>
        <v>0</v>
      </c>
      <c r="AR50" s="245">
        <f t="shared" si="50"/>
        <v>0</v>
      </c>
      <c r="AS50" s="245">
        <f t="shared" si="50"/>
        <v>0</v>
      </c>
      <c r="AT50" s="245">
        <f t="shared" si="50"/>
        <v>0</v>
      </c>
      <c r="AU50" s="245">
        <f t="shared" si="50"/>
        <v>0</v>
      </c>
      <c r="AV50" s="252">
        <f t="shared" si="34"/>
        <v>0</v>
      </c>
      <c r="AW50" s="90"/>
      <c r="AX50" s="99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0"/>
      <c r="BN50" s="90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0"/>
      <c r="BZ50" s="90"/>
      <c r="CA50" s="90"/>
      <c r="CB50" s="90"/>
      <c r="CC50" s="90"/>
      <c r="CD50" s="90"/>
      <c r="CE50" s="90"/>
      <c r="CF50" s="90"/>
      <c r="CG50" s="90"/>
      <c r="CH50" s="90"/>
      <c r="CI50" s="90"/>
      <c r="CJ50" s="90"/>
      <c r="CK50" s="90"/>
      <c r="CL50" s="90"/>
      <c r="CM50" s="90"/>
      <c r="CN50" s="90"/>
      <c r="CO50" s="90"/>
      <c r="CP50" s="90"/>
      <c r="CQ50" s="90"/>
    </row>
    <row r="51" spans="1:95">
      <c r="A51" s="500">
        <v>5</v>
      </c>
      <c r="B51" s="498">
        <f>+'Plot (5)'!A$23</f>
        <v>0</v>
      </c>
      <c r="C51" s="499">
        <f>'Plot (5)'!$J$23</f>
        <v>0</v>
      </c>
      <c r="D51" s="498">
        <f>'Plot (5)'!$K$23</f>
        <v>0</v>
      </c>
      <c r="E51" s="499">
        <f>'Plot (5)'!$J$24</f>
        <v>0</v>
      </c>
      <c r="F51" s="498">
        <f>'Plot (5)'!$K$24</f>
        <v>0</v>
      </c>
      <c r="G51" s="499">
        <f>'Plot (5)'!$J$25</f>
        <v>0</v>
      </c>
      <c r="H51" s="498">
        <f>'Plot (5)'!$K$25</f>
        <v>0</v>
      </c>
      <c r="I51" s="499">
        <f>'Plot (5)'!$L$23</f>
        <v>0</v>
      </c>
      <c r="J51" s="498">
        <f>'Plot (5)'!$M$23</f>
        <v>0</v>
      </c>
      <c r="K51" s="499">
        <f>'Plot (5)'!$L$24</f>
        <v>0</v>
      </c>
      <c r="L51" s="498">
        <f>'Plot (5)'!$M$24</f>
        <v>0</v>
      </c>
      <c r="M51" s="499">
        <f>'Plot (5)'!$L$25</f>
        <v>0</v>
      </c>
      <c r="N51" s="498">
        <f>'Plot (5)'!$M$25</f>
        <v>0</v>
      </c>
      <c r="O51" s="499">
        <f>'Plot (5)'!$N$23</f>
        <v>0</v>
      </c>
      <c r="P51" s="498">
        <f>'Plot (5)'!$O$23</f>
        <v>0</v>
      </c>
      <c r="Q51" s="499">
        <f>'Plot (5)'!$N$24</f>
        <v>0</v>
      </c>
      <c r="R51" s="498">
        <f>'Plot (5)'!$O$24</f>
        <v>0</v>
      </c>
      <c r="S51" s="499">
        <f>'Plot (5)'!$N$25</f>
        <v>0</v>
      </c>
      <c r="T51" s="498">
        <f>'Plot (5)'!$O$25</f>
        <v>0</v>
      </c>
      <c r="U51" s="499">
        <f>'Plot (5)'!$P$23</f>
        <v>0</v>
      </c>
      <c r="V51" s="498">
        <f>'Plot (5)'!$Q$23</f>
        <v>0</v>
      </c>
      <c r="W51" s="499">
        <f>'Plot (5)'!$P$24</f>
        <v>0</v>
      </c>
      <c r="X51" s="498">
        <f>'Plot (5)'!$Q$24</f>
        <v>0</v>
      </c>
      <c r="Y51" s="499">
        <f>'Plot (5)'!$P$25</f>
        <v>0</v>
      </c>
      <c r="Z51" s="498">
        <f>'Plot (5)'!$Q$25</f>
        <v>0</v>
      </c>
      <c r="AA51" s="499">
        <f>'Plot (5)'!$R$23</f>
        <v>0</v>
      </c>
      <c r="AB51" s="498">
        <f>'Plot (5)'!$S$23</f>
        <v>0</v>
      </c>
      <c r="AC51" s="499">
        <f>'Plot (5)'!$R$24</f>
        <v>0</v>
      </c>
      <c r="AD51" s="498">
        <f>'Plot (5)'!$S$24</f>
        <v>0</v>
      </c>
      <c r="AE51" s="499">
        <f>'Plot (5)'!$R$25</f>
        <v>0</v>
      </c>
      <c r="AF51" s="498">
        <f>'Plot (5)'!$S$25</f>
        <v>0</v>
      </c>
      <c r="AG51" s="499">
        <f>'Plot (5)'!$T$23</f>
        <v>0</v>
      </c>
      <c r="AH51" s="498">
        <f>'Plot (5)'!$U$23</f>
        <v>0</v>
      </c>
      <c r="AI51" s="499">
        <f>'Plot (5)'!$T$24</f>
        <v>0</v>
      </c>
      <c r="AJ51" s="498">
        <f>'Plot (5)'!$U$24</f>
        <v>0</v>
      </c>
      <c r="AK51" s="499">
        <f>'Plot (5)'!$T$25</f>
        <v>0</v>
      </c>
      <c r="AL51" s="498">
        <f>'Plot (5)'!$U$25</f>
        <v>0</v>
      </c>
      <c r="AM51" s="90"/>
      <c r="AN51" s="252">
        <v>10</v>
      </c>
      <c r="AO51" s="252" t="str">
        <f ca="1">+O101</f>
        <v>N/A</v>
      </c>
      <c r="AP51" s="249">
        <f t="shared" ref="AP51:AU51" si="51">+SUM(O102:O111)</f>
        <v>0</v>
      </c>
      <c r="AQ51" s="245">
        <f t="shared" si="51"/>
        <v>0</v>
      </c>
      <c r="AR51" s="245">
        <f t="shared" si="51"/>
        <v>0</v>
      </c>
      <c r="AS51" s="245">
        <f t="shared" si="51"/>
        <v>0</v>
      </c>
      <c r="AT51" s="245">
        <f t="shared" si="51"/>
        <v>0</v>
      </c>
      <c r="AU51" s="245">
        <f t="shared" si="51"/>
        <v>0</v>
      </c>
      <c r="AV51" s="252">
        <f t="shared" si="34"/>
        <v>0</v>
      </c>
      <c r="AW51" s="90"/>
      <c r="AX51" s="99"/>
      <c r="AY51" s="90"/>
      <c r="AZ51" s="90"/>
      <c r="BA51" s="90"/>
      <c r="BB51" s="90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0"/>
      <c r="BN51" s="90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90"/>
      <c r="CA51" s="90"/>
      <c r="CB51" s="90"/>
      <c r="CC51" s="90"/>
      <c r="CD51" s="90"/>
      <c r="CE51" s="90"/>
      <c r="CF51" s="90"/>
      <c r="CG51" s="90"/>
      <c r="CH51" s="90"/>
      <c r="CI51" s="90"/>
      <c r="CJ51" s="90"/>
      <c r="CK51" s="90"/>
      <c r="CL51" s="90"/>
      <c r="CM51" s="90"/>
      <c r="CN51" s="90"/>
      <c r="CO51" s="90"/>
      <c r="CP51" s="90"/>
      <c r="CQ51" s="90"/>
    </row>
    <row r="52" spans="1:95">
      <c r="A52" s="500">
        <v>5</v>
      </c>
      <c r="B52" s="498">
        <f>+'Plot (5)'!A$26</f>
        <v>0</v>
      </c>
      <c r="C52" s="499">
        <f>'Plot (5)'!$J$26</f>
        <v>0</v>
      </c>
      <c r="D52" s="498">
        <f>'Plot (5)'!$K$26</f>
        <v>0</v>
      </c>
      <c r="E52" s="499">
        <f>'Plot (5)'!$J$27</f>
        <v>0</v>
      </c>
      <c r="F52" s="498">
        <f>'Plot (5)'!$K$27</f>
        <v>0</v>
      </c>
      <c r="G52" s="499">
        <f>'Plot (5)'!$J$28</f>
        <v>0</v>
      </c>
      <c r="H52" s="498">
        <f>'Plot (5)'!$K$28</f>
        <v>0</v>
      </c>
      <c r="I52" s="499">
        <f>'Plot (5)'!$L$26</f>
        <v>0</v>
      </c>
      <c r="J52" s="498">
        <f>'Plot (5)'!$M$26</f>
        <v>0</v>
      </c>
      <c r="K52" s="499">
        <f>'Plot (5)'!$L$27</f>
        <v>0</v>
      </c>
      <c r="L52" s="498">
        <f>'Plot (5)'!$M$27</f>
        <v>0</v>
      </c>
      <c r="M52" s="499">
        <f>'Plot (5)'!$L$28</f>
        <v>0</v>
      </c>
      <c r="N52" s="498">
        <f>'Plot (5)'!$M$28</f>
        <v>0</v>
      </c>
      <c r="O52" s="499">
        <f>'Plot (5)'!$N$26</f>
        <v>0</v>
      </c>
      <c r="P52" s="498">
        <f>'Plot (5)'!$O$26</f>
        <v>0</v>
      </c>
      <c r="Q52" s="499">
        <f>'Plot (5)'!$N$27</f>
        <v>0</v>
      </c>
      <c r="R52" s="498">
        <f>'Plot (5)'!$O$27</f>
        <v>0</v>
      </c>
      <c r="S52" s="499">
        <f>'Plot (5)'!$N$28</f>
        <v>0</v>
      </c>
      <c r="T52" s="498">
        <f>'Plot (5)'!$O$28</f>
        <v>0</v>
      </c>
      <c r="U52" s="499">
        <f>'Plot (5)'!$P$26</f>
        <v>0</v>
      </c>
      <c r="V52" s="498">
        <f>'Plot (5)'!$Q$26</f>
        <v>0</v>
      </c>
      <c r="W52" s="499">
        <f>'Plot (5)'!$P$27</f>
        <v>0</v>
      </c>
      <c r="X52" s="498">
        <f>'Plot (5)'!$Q$27</f>
        <v>0</v>
      </c>
      <c r="Y52" s="499">
        <f>'Plot (5)'!$P$28</f>
        <v>0</v>
      </c>
      <c r="Z52" s="498">
        <f>'Plot (5)'!$Q$28</f>
        <v>0</v>
      </c>
      <c r="AA52" s="499">
        <f>'Plot (5)'!$R$26</f>
        <v>0</v>
      </c>
      <c r="AB52" s="498">
        <f>'Plot (5)'!$S$26</f>
        <v>0</v>
      </c>
      <c r="AC52" s="499">
        <f>'Plot (5)'!$R$27</f>
        <v>0</v>
      </c>
      <c r="AD52" s="498">
        <f>'Plot (5)'!$S$27</f>
        <v>0</v>
      </c>
      <c r="AE52" s="499">
        <f>'Plot (5)'!$R$28</f>
        <v>0</v>
      </c>
      <c r="AF52" s="498">
        <f>'Plot (5)'!$S$28</f>
        <v>0</v>
      </c>
      <c r="AG52" s="499">
        <f>'Plot (5)'!$T$26</f>
        <v>0</v>
      </c>
      <c r="AH52" s="498">
        <f>'Plot (5)'!$U$26</f>
        <v>0</v>
      </c>
      <c r="AI52" s="499">
        <f>'Plot (5)'!$T$27</f>
        <v>0</v>
      </c>
      <c r="AJ52" s="498">
        <f>'Plot (5)'!$U$27</f>
        <v>0</v>
      </c>
      <c r="AK52" s="499">
        <f>'Plot (5)'!$T$28</f>
        <v>0</v>
      </c>
      <c r="AL52" s="498">
        <f>'Plot (5)'!$U$28</f>
        <v>0</v>
      </c>
      <c r="AM52" s="90"/>
      <c r="AN52" s="252">
        <v>10</v>
      </c>
      <c r="AO52" s="252" t="str">
        <f ca="1">+U101</f>
        <v>N/A</v>
      </c>
      <c r="AP52" s="249">
        <f t="shared" ref="AP52:AU52" si="52">+SUM(U102:U111)</f>
        <v>0</v>
      </c>
      <c r="AQ52" s="245">
        <f t="shared" si="52"/>
        <v>0</v>
      </c>
      <c r="AR52" s="245">
        <f t="shared" si="52"/>
        <v>0</v>
      </c>
      <c r="AS52" s="245">
        <f t="shared" si="52"/>
        <v>0</v>
      </c>
      <c r="AT52" s="245">
        <f t="shared" si="52"/>
        <v>0</v>
      </c>
      <c r="AU52" s="245">
        <f t="shared" si="52"/>
        <v>0</v>
      </c>
      <c r="AV52" s="252">
        <f t="shared" si="34"/>
        <v>0</v>
      </c>
      <c r="AW52" s="90"/>
      <c r="AX52" s="99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  <c r="CL52" s="90"/>
      <c r="CM52" s="90"/>
      <c r="CN52" s="90"/>
      <c r="CO52" s="90"/>
      <c r="CP52" s="90"/>
      <c r="CQ52" s="90"/>
    </row>
    <row r="53" spans="1:95" ht="15.75" thickBot="1">
      <c r="A53" s="500">
        <v>5</v>
      </c>
      <c r="B53" s="498">
        <f>+'Plot (5)'!A$29</f>
        <v>0</v>
      </c>
      <c r="C53" s="499">
        <f>'Plot (5)'!$J$29</f>
        <v>0</v>
      </c>
      <c r="D53" s="498">
        <f>'Plot (5)'!$K$29</f>
        <v>0</v>
      </c>
      <c r="E53" s="499">
        <f>'Plot (5)'!$J$30</f>
        <v>0</v>
      </c>
      <c r="F53" s="498">
        <f>'Plot (5)'!$K$30</f>
        <v>0</v>
      </c>
      <c r="G53" s="499">
        <f>'Plot (5)'!$J$31</f>
        <v>0</v>
      </c>
      <c r="H53" s="498">
        <f>'Plot (5)'!$K$31</f>
        <v>0</v>
      </c>
      <c r="I53" s="499">
        <f>'Plot (5)'!$L$29</f>
        <v>0</v>
      </c>
      <c r="J53" s="498">
        <f>'Plot (5)'!$M$29</f>
        <v>0</v>
      </c>
      <c r="K53" s="499">
        <f>'Plot (5)'!$L$30</f>
        <v>0</v>
      </c>
      <c r="L53" s="498">
        <f>'Plot (5)'!$M$30</f>
        <v>0</v>
      </c>
      <c r="M53" s="499">
        <f>'Plot (5)'!$L$31</f>
        <v>0</v>
      </c>
      <c r="N53" s="498">
        <f>'Plot (5)'!$M$31</f>
        <v>0</v>
      </c>
      <c r="O53" s="499">
        <f>'Plot (5)'!$N$29</f>
        <v>0</v>
      </c>
      <c r="P53" s="498">
        <f>'Plot (5)'!$O$29</f>
        <v>0</v>
      </c>
      <c r="Q53" s="499">
        <f>'Plot (5)'!$N$30</f>
        <v>0</v>
      </c>
      <c r="R53" s="498">
        <f>'Plot (5)'!$O$30</f>
        <v>0</v>
      </c>
      <c r="S53" s="499">
        <f>'Plot (5)'!$N$31</f>
        <v>0</v>
      </c>
      <c r="T53" s="498">
        <f>'Plot (5)'!$O$31</f>
        <v>0</v>
      </c>
      <c r="U53" s="499">
        <f>'Plot (5)'!$P$29</f>
        <v>0</v>
      </c>
      <c r="V53" s="498">
        <f>'Plot (5)'!$Q$29</f>
        <v>0</v>
      </c>
      <c r="W53" s="499">
        <f>'Plot (5)'!$P$30</f>
        <v>0</v>
      </c>
      <c r="X53" s="498">
        <f>'Plot (5)'!$Q$30</f>
        <v>0</v>
      </c>
      <c r="Y53" s="499">
        <f>'Plot (5)'!$P$31</f>
        <v>0</v>
      </c>
      <c r="Z53" s="498">
        <f>'Plot (5)'!$Q$31</f>
        <v>0</v>
      </c>
      <c r="AA53" s="499">
        <f>'Plot (5)'!$R$29</f>
        <v>0</v>
      </c>
      <c r="AB53" s="498">
        <f>'Plot (5)'!$S$29</f>
        <v>0</v>
      </c>
      <c r="AC53" s="499">
        <f>'Plot (5)'!$R$30</f>
        <v>0</v>
      </c>
      <c r="AD53" s="498">
        <f>'Plot (5)'!$S$30</f>
        <v>0</v>
      </c>
      <c r="AE53" s="499">
        <f>'Plot (5)'!$R$31</f>
        <v>0</v>
      </c>
      <c r="AF53" s="498">
        <f>'Plot (5)'!$S$31</f>
        <v>0</v>
      </c>
      <c r="AG53" s="499">
        <f>'Plot (5)'!$T$29</f>
        <v>0</v>
      </c>
      <c r="AH53" s="498">
        <f>'Plot (5)'!$U$29</f>
        <v>0</v>
      </c>
      <c r="AI53" s="499">
        <f>'Plot (5)'!$T$30</f>
        <v>0</v>
      </c>
      <c r="AJ53" s="498">
        <f>'Plot (5)'!$U$30</f>
        <v>0</v>
      </c>
      <c r="AK53" s="499">
        <f>'Plot (5)'!$T$31</f>
        <v>0</v>
      </c>
      <c r="AL53" s="498">
        <f>'Plot (5)'!$U$31</f>
        <v>0</v>
      </c>
      <c r="AM53" s="90"/>
      <c r="AN53" s="253">
        <v>10</v>
      </c>
      <c r="AO53" s="253" t="str">
        <f ca="1">+AG101</f>
        <v>N/A</v>
      </c>
      <c r="AP53" s="250">
        <f t="shared" ref="AP53:AU53" si="53">+SUM(AG102:AG111)</f>
        <v>0</v>
      </c>
      <c r="AQ53" s="246">
        <f t="shared" si="53"/>
        <v>0</v>
      </c>
      <c r="AR53" s="246">
        <f t="shared" si="53"/>
        <v>0</v>
      </c>
      <c r="AS53" s="246">
        <f t="shared" si="53"/>
        <v>0</v>
      </c>
      <c r="AT53" s="246">
        <f t="shared" si="53"/>
        <v>0</v>
      </c>
      <c r="AU53" s="246">
        <f t="shared" si="53"/>
        <v>0</v>
      </c>
      <c r="AV53" s="253">
        <f t="shared" si="34"/>
        <v>0</v>
      </c>
      <c r="AW53" s="100"/>
      <c r="AX53" s="99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90"/>
      <c r="CM53" s="90"/>
      <c r="CN53" s="90"/>
      <c r="CO53" s="90"/>
      <c r="CP53" s="90"/>
      <c r="CQ53" s="90"/>
    </row>
    <row r="54" spans="1:95">
      <c r="A54" s="500">
        <v>5</v>
      </c>
      <c r="B54" s="498">
        <f>+'Plot (5)'!A$32</f>
        <v>0</v>
      </c>
      <c r="C54" s="499">
        <f>'Plot (5)'!$J$32</f>
        <v>0</v>
      </c>
      <c r="D54" s="498">
        <f>'Plot (5)'!$K$32</f>
        <v>0</v>
      </c>
      <c r="E54" s="499">
        <f>'Plot (5)'!$J$33</f>
        <v>0</v>
      </c>
      <c r="F54" s="498">
        <f>'Plot (5)'!$K$33</f>
        <v>0</v>
      </c>
      <c r="G54" s="499">
        <f>'Plot (5)'!$J$34</f>
        <v>0</v>
      </c>
      <c r="H54" s="498">
        <f>'Plot (5)'!$K$34</f>
        <v>0</v>
      </c>
      <c r="I54" s="499">
        <f>'Plot (5)'!$L$32</f>
        <v>0</v>
      </c>
      <c r="J54" s="498">
        <f>'Plot (5)'!$M$32</f>
        <v>0</v>
      </c>
      <c r="K54" s="499">
        <f>'Plot (5)'!$L$33</f>
        <v>0</v>
      </c>
      <c r="L54" s="498">
        <f>'Plot (5)'!$M$33</f>
        <v>0</v>
      </c>
      <c r="M54" s="499">
        <f>'Plot (5)'!$L$34</f>
        <v>0</v>
      </c>
      <c r="N54" s="498">
        <f>'Plot (5)'!$M$34</f>
        <v>0</v>
      </c>
      <c r="O54" s="499">
        <f>'Plot (5)'!$N$32</f>
        <v>0</v>
      </c>
      <c r="P54" s="498">
        <f>'Plot (5)'!$O$32</f>
        <v>0</v>
      </c>
      <c r="Q54" s="499">
        <f>'Plot (5)'!$N$33</f>
        <v>0</v>
      </c>
      <c r="R54" s="498">
        <f>'Plot (5)'!$O$33</f>
        <v>0</v>
      </c>
      <c r="S54" s="499">
        <f>'Plot (5)'!$N$34</f>
        <v>0</v>
      </c>
      <c r="T54" s="498">
        <f>'Plot (5)'!$O$34</f>
        <v>0</v>
      </c>
      <c r="U54" s="499">
        <f>'Plot (5)'!$P$32</f>
        <v>0</v>
      </c>
      <c r="V54" s="498">
        <f>'Plot (5)'!$Q$32</f>
        <v>0</v>
      </c>
      <c r="W54" s="499">
        <f>'Plot (5)'!$P$33</f>
        <v>0</v>
      </c>
      <c r="X54" s="498">
        <f>'Plot (5)'!$Q$33</f>
        <v>0</v>
      </c>
      <c r="Y54" s="499">
        <f>'Plot (5)'!$P$34</f>
        <v>0</v>
      </c>
      <c r="Z54" s="498">
        <f>'Plot (5)'!$Q$34</f>
        <v>0</v>
      </c>
      <c r="AA54" s="499">
        <f>'Plot (5)'!$R$32</f>
        <v>0</v>
      </c>
      <c r="AB54" s="498">
        <f>'Plot (5)'!$S$32</f>
        <v>0</v>
      </c>
      <c r="AC54" s="499">
        <f>'Plot (5)'!$R$33</f>
        <v>0</v>
      </c>
      <c r="AD54" s="498">
        <f>'Plot (5)'!$S$33</f>
        <v>0</v>
      </c>
      <c r="AE54" s="499">
        <f>'Plot (5)'!$R$34</f>
        <v>0</v>
      </c>
      <c r="AF54" s="498">
        <f>'Plot (5)'!$S$34</f>
        <v>0</v>
      </c>
      <c r="AG54" s="499">
        <f>'Plot (5)'!$T$32</f>
        <v>0</v>
      </c>
      <c r="AH54" s="498">
        <f>'Plot (5)'!$U$32</f>
        <v>0</v>
      </c>
      <c r="AI54" s="499">
        <f>'Plot (5)'!$T$33</f>
        <v>0</v>
      </c>
      <c r="AJ54" s="498">
        <f>'Plot (5)'!$U$33</f>
        <v>0</v>
      </c>
      <c r="AK54" s="499">
        <f>'Plot (5)'!$T$34</f>
        <v>0</v>
      </c>
      <c r="AL54" s="498">
        <f>'Plot (5)'!$U$34</f>
        <v>0</v>
      </c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100"/>
      <c r="AX54" s="99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90"/>
      <c r="CM54" s="90"/>
      <c r="CN54" s="90"/>
      <c r="CO54" s="90"/>
      <c r="CP54" s="90"/>
      <c r="CQ54" s="90"/>
    </row>
    <row r="55" spans="1:95">
      <c r="A55" s="500">
        <v>5</v>
      </c>
      <c r="B55" s="498">
        <f>+'Plot (5)'!A$35</f>
        <v>0</v>
      </c>
      <c r="C55" s="499">
        <f>'Plot (5)'!$J$35</f>
        <v>0</v>
      </c>
      <c r="D55" s="498">
        <f>'Plot (5)'!$K$35</f>
        <v>0</v>
      </c>
      <c r="E55" s="499">
        <f>'Plot (5)'!$J$36</f>
        <v>0</v>
      </c>
      <c r="F55" s="498">
        <f>'Plot (5)'!$K$36</f>
        <v>0</v>
      </c>
      <c r="G55" s="499">
        <f>'Plot (5)'!$J$37</f>
        <v>0</v>
      </c>
      <c r="H55" s="498">
        <f>'Plot (5)'!$K$37</f>
        <v>0</v>
      </c>
      <c r="I55" s="499">
        <f>'Plot (5)'!$L$35</f>
        <v>0</v>
      </c>
      <c r="J55" s="498">
        <f>'Plot (5)'!$M$35</f>
        <v>0</v>
      </c>
      <c r="K55" s="499">
        <f>'Plot (5)'!$L$36</f>
        <v>0</v>
      </c>
      <c r="L55" s="498">
        <f>'Plot (5)'!$M$36</f>
        <v>0</v>
      </c>
      <c r="M55" s="499">
        <f>'Plot (5)'!$L$37</f>
        <v>0</v>
      </c>
      <c r="N55" s="498">
        <f>'Plot (5)'!$M$37</f>
        <v>0</v>
      </c>
      <c r="O55" s="499">
        <f>'Plot (5)'!$N$35</f>
        <v>0</v>
      </c>
      <c r="P55" s="498">
        <f>'Plot (5)'!$O$35</f>
        <v>0</v>
      </c>
      <c r="Q55" s="499">
        <f>'Plot (5)'!$N$36</f>
        <v>0</v>
      </c>
      <c r="R55" s="498">
        <f>'Plot (5)'!$O$36</f>
        <v>0</v>
      </c>
      <c r="S55" s="499">
        <f>'Plot (5)'!$N$37</f>
        <v>0</v>
      </c>
      <c r="T55" s="498">
        <f>'Plot (5)'!$O$37</f>
        <v>0</v>
      </c>
      <c r="U55" s="499">
        <f>'Plot (5)'!$P$35</f>
        <v>0</v>
      </c>
      <c r="V55" s="498">
        <f>'Plot (5)'!$Q$35</f>
        <v>0</v>
      </c>
      <c r="W55" s="499">
        <f>'Plot (5)'!$P$36</f>
        <v>0</v>
      </c>
      <c r="X55" s="498">
        <f>'Plot (5)'!$Q$36</f>
        <v>0</v>
      </c>
      <c r="Y55" s="499">
        <f>'Plot (5)'!$P$37</f>
        <v>0</v>
      </c>
      <c r="Z55" s="498">
        <f>'Plot (5)'!$Q$37</f>
        <v>0</v>
      </c>
      <c r="AA55" s="499">
        <f>'Plot (5)'!$R$35</f>
        <v>0</v>
      </c>
      <c r="AB55" s="498">
        <f>'Plot (5)'!$S$35</f>
        <v>0</v>
      </c>
      <c r="AC55" s="499">
        <f>'Plot (5)'!$R$36</f>
        <v>0</v>
      </c>
      <c r="AD55" s="498">
        <f>'Plot (5)'!$S$36</f>
        <v>0</v>
      </c>
      <c r="AE55" s="499">
        <f>'Plot (5)'!$R$37</f>
        <v>0</v>
      </c>
      <c r="AF55" s="498">
        <f>'Plot (5)'!$S$37</f>
        <v>0</v>
      </c>
      <c r="AG55" s="499">
        <f>'Plot (5)'!$T$35</f>
        <v>0</v>
      </c>
      <c r="AH55" s="498">
        <f>'Plot (5)'!$U$35</f>
        <v>0</v>
      </c>
      <c r="AI55" s="499">
        <f>'Plot (5)'!$T$36</f>
        <v>0</v>
      </c>
      <c r="AJ55" s="498">
        <f>'Plot (5)'!$U$36</f>
        <v>0</v>
      </c>
      <c r="AK55" s="499">
        <f>'Plot (5)'!$T$37</f>
        <v>0</v>
      </c>
      <c r="AL55" s="498">
        <f>'Plot (5)'!$U$37</f>
        <v>0</v>
      </c>
      <c r="AM55" s="9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99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90"/>
      <c r="CM55" s="90"/>
      <c r="CN55" s="90"/>
      <c r="CO55" s="90"/>
      <c r="CP55" s="90"/>
      <c r="CQ55" s="90"/>
    </row>
    <row r="56" spans="1:95">
      <c r="A56" s="500">
        <v>5</v>
      </c>
      <c r="B56" s="498">
        <f>+'Plot (5)'!A$38</f>
        <v>0</v>
      </c>
      <c r="C56" s="499">
        <f>'Plot (5)'!$J$38</f>
        <v>0</v>
      </c>
      <c r="D56" s="498">
        <f>'Plot (5)'!$K$38</f>
        <v>0</v>
      </c>
      <c r="E56" s="499">
        <f>'Plot (5)'!$J$39</f>
        <v>0</v>
      </c>
      <c r="F56" s="498">
        <f>'Plot (5)'!$K$39</f>
        <v>0</v>
      </c>
      <c r="G56" s="499">
        <f>'Plot (5)'!$J$40</f>
        <v>0</v>
      </c>
      <c r="H56" s="498">
        <f>'Plot (5)'!$K$40</f>
        <v>0</v>
      </c>
      <c r="I56" s="499">
        <f>'Plot (5)'!$L$38</f>
        <v>0</v>
      </c>
      <c r="J56" s="498">
        <f>'Plot (5)'!$M$38</f>
        <v>0</v>
      </c>
      <c r="K56" s="499">
        <f>'Plot (5)'!$L$39</f>
        <v>0</v>
      </c>
      <c r="L56" s="498">
        <f>'Plot (5)'!$M$39</f>
        <v>0</v>
      </c>
      <c r="M56" s="499">
        <f>'Plot (5)'!$L$40</f>
        <v>0</v>
      </c>
      <c r="N56" s="498">
        <f>'Plot (5)'!$M$40</f>
        <v>0</v>
      </c>
      <c r="O56" s="499">
        <f>'Plot (5)'!$N$38</f>
        <v>0</v>
      </c>
      <c r="P56" s="498">
        <f>'Plot (5)'!$O$38</f>
        <v>0</v>
      </c>
      <c r="Q56" s="499">
        <f>'Plot (5)'!$N$39</f>
        <v>0</v>
      </c>
      <c r="R56" s="498">
        <f>'Plot (5)'!$O$39</f>
        <v>0</v>
      </c>
      <c r="S56" s="499">
        <f>'Plot (5)'!$N$40</f>
        <v>0</v>
      </c>
      <c r="T56" s="498">
        <f>'Plot (5)'!$O$40</f>
        <v>0</v>
      </c>
      <c r="U56" s="499">
        <f>'Plot (5)'!$P$38</f>
        <v>0</v>
      </c>
      <c r="V56" s="498">
        <f>'Plot (5)'!$Q$38</f>
        <v>0</v>
      </c>
      <c r="W56" s="499">
        <f>'Plot (5)'!$P$39</f>
        <v>0</v>
      </c>
      <c r="X56" s="498">
        <f>'Plot (5)'!$Q$39</f>
        <v>0</v>
      </c>
      <c r="Y56" s="499">
        <f>'Plot (5)'!$P$40</f>
        <v>0</v>
      </c>
      <c r="Z56" s="498">
        <f>'Plot (5)'!$Q$40</f>
        <v>0</v>
      </c>
      <c r="AA56" s="499">
        <f>'Plot (5)'!$R$38</f>
        <v>0</v>
      </c>
      <c r="AB56" s="498">
        <f>'Plot (5)'!$S$38</f>
        <v>0</v>
      </c>
      <c r="AC56" s="499">
        <f>'Plot (5)'!$R$39</f>
        <v>0</v>
      </c>
      <c r="AD56" s="498">
        <f>'Plot (5)'!$S$39</f>
        <v>0</v>
      </c>
      <c r="AE56" s="499">
        <f>'Plot (5)'!$R$40</f>
        <v>0</v>
      </c>
      <c r="AF56" s="498">
        <f>'Plot (5)'!$S$40</f>
        <v>0</v>
      </c>
      <c r="AG56" s="499">
        <f>'Plot (5)'!$T$38</f>
        <v>0</v>
      </c>
      <c r="AH56" s="498">
        <f>'Plot (5)'!$U$38</f>
        <v>0</v>
      </c>
      <c r="AI56" s="499">
        <f>'Plot (5)'!$T$39</f>
        <v>0</v>
      </c>
      <c r="AJ56" s="498">
        <f>'Plot (5)'!$U$39</f>
        <v>0</v>
      </c>
      <c r="AK56" s="499">
        <f>'Plot (5)'!$T$40</f>
        <v>0</v>
      </c>
      <c r="AL56" s="498">
        <f>'Plot (5)'!$U$40</f>
        <v>0</v>
      </c>
      <c r="AM56" s="9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99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</row>
    <row r="57" spans="1:95" ht="45">
      <c r="A57" s="21">
        <v>6</v>
      </c>
      <c r="B57" s="23" t="s">
        <v>11</v>
      </c>
      <c r="C57" s="1090" t="str">
        <f ca="1">IF(CELL("type",('Plot (6)'!$J$8))="b","N/A",'Plot (6)'!$J$8)</f>
        <v>N/A</v>
      </c>
      <c r="D57" s="1091"/>
      <c r="E57" s="1091"/>
      <c r="F57" s="1091"/>
      <c r="G57" s="1091"/>
      <c r="H57" s="1092"/>
      <c r="I57" s="1090" t="str">
        <f ca="1">IF(CELL("type",('Plot (6)'!$L$8))="b","N/A",'Plot (6)'!$L$8)</f>
        <v>N/A</v>
      </c>
      <c r="J57" s="1091"/>
      <c r="K57" s="1091"/>
      <c r="L57" s="1091"/>
      <c r="M57" s="1091"/>
      <c r="N57" s="1092"/>
      <c r="O57" s="1090" t="str">
        <f ca="1">IF(CELL("type",('Plot (6)'!$N$8))="b","N/A",'Plot (6)'!$N$8)</f>
        <v>N/A</v>
      </c>
      <c r="P57" s="1091"/>
      <c r="Q57" s="1091"/>
      <c r="R57" s="1091"/>
      <c r="S57" s="1091"/>
      <c r="T57" s="1092"/>
      <c r="U57" s="1090" t="str">
        <f ca="1">IF(CELL("type",('Plot (6)'!$P$8))="b","N/A",'Plot (6)'!$P$8)</f>
        <v>N/A</v>
      </c>
      <c r="V57" s="1091"/>
      <c r="W57" s="1091"/>
      <c r="X57" s="1091"/>
      <c r="Y57" s="1091"/>
      <c r="Z57" s="1092"/>
      <c r="AA57" s="1090" t="str">
        <f ca="1">IF(CELL("type",('Plot (6)'!$R$8))="b","N/A",'Plot (6)'!$R$8)</f>
        <v>N/A</v>
      </c>
      <c r="AB57" s="1091"/>
      <c r="AC57" s="1091"/>
      <c r="AD57" s="1091"/>
      <c r="AE57" s="1091"/>
      <c r="AF57" s="1092"/>
      <c r="AG57" s="1090" t="str">
        <f ca="1">IF(CELL("type",('Plot (6)'!$T$8))="b","N/A",'Plot (6)'!$T$8)</f>
        <v>N/A</v>
      </c>
      <c r="AH57" s="1091"/>
      <c r="AI57" s="1091"/>
      <c r="AJ57" s="1091"/>
      <c r="AK57" s="1091"/>
      <c r="AL57" s="1092"/>
      <c r="AM57" s="9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99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0"/>
      <c r="CK57" s="90"/>
      <c r="CL57" s="90"/>
      <c r="CM57" s="90"/>
      <c r="CN57" s="90"/>
      <c r="CO57" s="90"/>
      <c r="CP57" s="90"/>
      <c r="CQ57" s="90"/>
    </row>
    <row r="58" spans="1:95">
      <c r="A58" s="500">
        <v>6</v>
      </c>
      <c r="B58" s="498">
        <f>+'Plot (6)'!A$11</f>
        <v>0</v>
      </c>
      <c r="C58" s="499">
        <f>'Plot (6)'!$J$11</f>
        <v>0</v>
      </c>
      <c r="D58" s="498">
        <f>'Plot (6)'!$K$11</f>
        <v>0</v>
      </c>
      <c r="E58" s="499">
        <f>'Plot (6)'!$J$12</f>
        <v>0</v>
      </c>
      <c r="F58" s="498">
        <f>'Plot (6)'!$K$12</f>
        <v>0</v>
      </c>
      <c r="G58" s="499">
        <f>'Plot (6)'!$J$13</f>
        <v>0</v>
      </c>
      <c r="H58" s="498">
        <f>'Plot (6)'!$K$13</f>
        <v>0</v>
      </c>
      <c r="I58" s="499">
        <f>'Plot (6)'!$L$11</f>
        <v>0</v>
      </c>
      <c r="J58" s="498">
        <f>'Plot (6)'!$M$11</f>
        <v>0</v>
      </c>
      <c r="K58" s="499">
        <f>'Plot (6)'!$L$12</f>
        <v>0</v>
      </c>
      <c r="L58" s="498">
        <f>'Plot (6)'!$M$12</f>
        <v>0</v>
      </c>
      <c r="M58" s="499">
        <f>'Plot (6)'!$L$13</f>
        <v>0</v>
      </c>
      <c r="N58" s="498">
        <f>'Plot (6)'!$M$13</f>
        <v>0</v>
      </c>
      <c r="O58" s="499">
        <f>'Plot (6)'!$N$11</f>
        <v>0</v>
      </c>
      <c r="P58" s="498">
        <f>'Plot (6)'!$O$11</f>
        <v>0</v>
      </c>
      <c r="Q58" s="499">
        <f>'Plot (6)'!$N$12</f>
        <v>0</v>
      </c>
      <c r="R58" s="498">
        <f>'Plot (6)'!$O$12</f>
        <v>0</v>
      </c>
      <c r="S58" s="499">
        <f>'Plot (6)'!$N$13</f>
        <v>0</v>
      </c>
      <c r="T58" s="498">
        <f>'Plot (6)'!$O$13</f>
        <v>0</v>
      </c>
      <c r="U58" s="499">
        <f>'Plot (6)'!$P$11</f>
        <v>0</v>
      </c>
      <c r="V58" s="498">
        <f>'Plot (6)'!$Q$11</f>
        <v>0</v>
      </c>
      <c r="W58" s="499">
        <f>'Plot (6)'!$P$12</f>
        <v>0</v>
      </c>
      <c r="X58" s="498">
        <f>'Plot (6)'!$Q$12</f>
        <v>0</v>
      </c>
      <c r="Y58" s="499">
        <f>'Plot (6)'!$P$13</f>
        <v>0</v>
      </c>
      <c r="Z58" s="498">
        <f>'Plot (6)'!$Q$13</f>
        <v>0</v>
      </c>
      <c r="AA58" s="499">
        <f>'Plot (6)'!$R$11</f>
        <v>0</v>
      </c>
      <c r="AB58" s="498">
        <f>'Plot (6)'!$S$11</f>
        <v>0</v>
      </c>
      <c r="AC58" s="499">
        <f>'Plot (6)'!$R$12</f>
        <v>0</v>
      </c>
      <c r="AD58" s="498">
        <f>'Plot (6)'!$S$12</f>
        <v>0</v>
      </c>
      <c r="AE58" s="499">
        <f>'Plot (6)'!$R$13</f>
        <v>0</v>
      </c>
      <c r="AF58" s="498">
        <f>'Plot (6)'!$S$13</f>
        <v>0</v>
      </c>
      <c r="AG58" s="499">
        <f>'Plot (6)'!$T$11</f>
        <v>0</v>
      </c>
      <c r="AH58" s="498">
        <f>'Plot (6)'!$U$11</f>
        <v>0</v>
      </c>
      <c r="AI58" s="499">
        <f>'Plot (6)'!$T$12</f>
        <v>0</v>
      </c>
      <c r="AJ58" s="498">
        <f>'Plot (6)'!$U$12</f>
        <v>0</v>
      </c>
      <c r="AK58" s="499">
        <f>'Plot (6)'!$T$13</f>
        <v>0</v>
      </c>
      <c r="AL58" s="498">
        <f>'Plot (6)'!$U$13</f>
        <v>0</v>
      </c>
      <c r="AM58" s="9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99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0"/>
      <c r="CK58" s="90"/>
      <c r="CL58" s="90"/>
      <c r="CM58" s="90"/>
      <c r="CN58" s="90"/>
      <c r="CO58" s="90"/>
      <c r="CP58" s="90"/>
      <c r="CQ58" s="90"/>
    </row>
    <row r="59" spans="1:95">
      <c r="A59" s="500">
        <v>6</v>
      </c>
      <c r="B59" s="498">
        <f>+'Plot (6)'!A$14</f>
        <v>0</v>
      </c>
      <c r="C59" s="499">
        <f>'Plot (6)'!$J$14</f>
        <v>0</v>
      </c>
      <c r="D59" s="498">
        <f>'Plot (6)'!$K$14</f>
        <v>0</v>
      </c>
      <c r="E59" s="499">
        <f>'Plot (6)'!$J$15</f>
        <v>0</v>
      </c>
      <c r="F59" s="498">
        <f>'Plot (6)'!$K$15</f>
        <v>0</v>
      </c>
      <c r="G59" s="499">
        <f>'Plot (6)'!$J$16</f>
        <v>0</v>
      </c>
      <c r="H59" s="498">
        <f>'Plot (6)'!$K$16</f>
        <v>0</v>
      </c>
      <c r="I59" s="499">
        <f>'Plot (6)'!$L$14</f>
        <v>0</v>
      </c>
      <c r="J59" s="498">
        <f>'Plot (6)'!$M$14</f>
        <v>0</v>
      </c>
      <c r="K59" s="499">
        <f>'Plot (6)'!$L$15</f>
        <v>0</v>
      </c>
      <c r="L59" s="498">
        <f>'Plot (6)'!$M$15</f>
        <v>0</v>
      </c>
      <c r="M59" s="499">
        <f>'Plot (6)'!$L$16</f>
        <v>0</v>
      </c>
      <c r="N59" s="498">
        <f>'Plot (6)'!$M$16</f>
        <v>0</v>
      </c>
      <c r="O59" s="499">
        <f>'Plot (6)'!$N$14</f>
        <v>0</v>
      </c>
      <c r="P59" s="498">
        <f>'Plot (6)'!$O$14</f>
        <v>0</v>
      </c>
      <c r="Q59" s="499">
        <f>'Plot (6)'!$N$15</f>
        <v>0</v>
      </c>
      <c r="R59" s="498">
        <f>'Plot (6)'!$O$15</f>
        <v>0</v>
      </c>
      <c r="S59" s="499">
        <f>'Plot (6)'!$N$16</f>
        <v>0</v>
      </c>
      <c r="T59" s="498">
        <f>'Plot (6)'!$O$16</f>
        <v>0</v>
      </c>
      <c r="U59" s="499">
        <f>'Plot (6)'!$P$14</f>
        <v>0</v>
      </c>
      <c r="V59" s="498">
        <f>'Plot (6)'!$Q$14</f>
        <v>0</v>
      </c>
      <c r="W59" s="499">
        <f>'Plot (6)'!$P$15</f>
        <v>0</v>
      </c>
      <c r="X59" s="498">
        <f>'Plot (6)'!$Q$15</f>
        <v>0</v>
      </c>
      <c r="Y59" s="499">
        <f>'Plot (6)'!$P$16</f>
        <v>0</v>
      </c>
      <c r="Z59" s="498">
        <f>'Plot (6)'!$Q$16</f>
        <v>0</v>
      </c>
      <c r="AA59" s="499">
        <f>'Plot (6)'!$R$14</f>
        <v>0</v>
      </c>
      <c r="AB59" s="498">
        <f>'Plot (6)'!$S$14</f>
        <v>0</v>
      </c>
      <c r="AC59" s="499">
        <f>'Plot (6)'!$R$15</f>
        <v>0</v>
      </c>
      <c r="AD59" s="498">
        <f>'Plot (6)'!$S$15</f>
        <v>0</v>
      </c>
      <c r="AE59" s="499">
        <f>'Plot (6)'!$R$16</f>
        <v>0</v>
      </c>
      <c r="AF59" s="498">
        <f>'Plot (6)'!$S$16</f>
        <v>0</v>
      </c>
      <c r="AG59" s="499">
        <f>'Plot (6)'!$T$14</f>
        <v>0</v>
      </c>
      <c r="AH59" s="498">
        <f>'Plot (6)'!$U$14</f>
        <v>0</v>
      </c>
      <c r="AI59" s="499">
        <f>'Plot (6)'!$T$15</f>
        <v>0</v>
      </c>
      <c r="AJ59" s="498">
        <f>'Plot (6)'!$U$15</f>
        <v>0</v>
      </c>
      <c r="AK59" s="499">
        <f>'Plot (6)'!$T$16</f>
        <v>0</v>
      </c>
      <c r="AL59" s="498">
        <f>'Plot (6)'!$U$16</f>
        <v>0</v>
      </c>
      <c r="AM59" s="9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99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0"/>
      <c r="CA59" s="90"/>
      <c r="CB59" s="90"/>
      <c r="CC59" s="90"/>
      <c r="CD59" s="90"/>
      <c r="CE59" s="90"/>
      <c r="CF59" s="90"/>
      <c r="CG59" s="90"/>
      <c r="CH59" s="90"/>
      <c r="CI59" s="90"/>
      <c r="CJ59" s="90"/>
      <c r="CK59" s="90"/>
      <c r="CL59" s="90"/>
      <c r="CM59" s="90"/>
      <c r="CN59" s="90"/>
      <c r="CO59" s="90"/>
      <c r="CP59" s="90"/>
      <c r="CQ59" s="90"/>
    </row>
    <row r="60" spans="1:95">
      <c r="A60" s="500">
        <v>6</v>
      </c>
      <c r="B60" s="498">
        <f>+'Plot (6)'!A$17</f>
        <v>0</v>
      </c>
      <c r="C60" s="499">
        <f>'Plot (6)'!$J$17</f>
        <v>0</v>
      </c>
      <c r="D60" s="498">
        <f>'Plot (6)'!$K$17</f>
        <v>0</v>
      </c>
      <c r="E60" s="499">
        <f>'Plot (6)'!$J$18</f>
        <v>0</v>
      </c>
      <c r="F60" s="498">
        <f>'Plot (6)'!$K$18</f>
        <v>0</v>
      </c>
      <c r="G60" s="499">
        <f>'Plot (6)'!$J$19</f>
        <v>0</v>
      </c>
      <c r="H60" s="498">
        <f>'Plot (6)'!$K$19</f>
        <v>0</v>
      </c>
      <c r="I60" s="499">
        <f>'Plot (6)'!$L$17</f>
        <v>0</v>
      </c>
      <c r="J60" s="498">
        <f>'Plot (6)'!$M$17</f>
        <v>0</v>
      </c>
      <c r="K60" s="499">
        <f>'Plot (6)'!$L$18</f>
        <v>0</v>
      </c>
      <c r="L60" s="498">
        <f>'Plot (6)'!$M$18</f>
        <v>0</v>
      </c>
      <c r="M60" s="499">
        <f>'Plot (6)'!$L$19</f>
        <v>0</v>
      </c>
      <c r="N60" s="498">
        <f>'Plot (6)'!$M$19</f>
        <v>0</v>
      </c>
      <c r="O60" s="499">
        <f>'Plot (6)'!$N$17</f>
        <v>0</v>
      </c>
      <c r="P60" s="498">
        <f>'Plot (6)'!$O$17</f>
        <v>0</v>
      </c>
      <c r="Q60" s="499">
        <f>'Plot (6)'!$N$18</f>
        <v>0</v>
      </c>
      <c r="R60" s="498">
        <f>'Plot (6)'!$O$18</f>
        <v>0</v>
      </c>
      <c r="S60" s="499">
        <f>'Plot (6)'!$N$19</f>
        <v>0</v>
      </c>
      <c r="T60" s="498">
        <f>'Plot (6)'!$O$19</f>
        <v>0</v>
      </c>
      <c r="U60" s="499">
        <f>'Plot (6)'!$P$17</f>
        <v>0</v>
      </c>
      <c r="V60" s="498">
        <f>'Plot (6)'!$Q$17</f>
        <v>0</v>
      </c>
      <c r="W60" s="499">
        <f>'Plot (6)'!$P$18</f>
        <v>0</v>
      </c>
      <c r="X60" s="498">
        <f>'Plot (6)'!$Q$18</f>
        <v>0</v>
      </c>
      <c r="Y60" s="499">
        <f>'Plot (6)'!$P$19</f>
        <v>0</v>
      </c>
      <c r="Z60" s="498">
        <f>'Plot (6)'!$Q$19</f>
        <v>0</v>
      </c>
      <c r="AA60" s="499">
        <f>'Plot (6)'!$R$17</f>
        <v>0</v>
      </c>
      <c r="AB60" s="498">
        <f>'Plot (6)'!$S$17</f>
        <v>0</v>
      </c>
      <c r="AC60" s="499">
        <f>'Plot (6)'!$R$18</f>
        <v>0</v>
      </c>
      <c r="AD60" s="498">
        <f>'Plot (6)'!$S$18</f>
        <v>0</v>
      </c>
      <c r="AE60" s="499">
        <f>'Plot (6)'!$R$19</f>
        <v>0</v>
      </c>
      <c r="AF60" s="498">
        <f>'Plot (6)'!$S$19</f>
        <v>0</v>
      </c>
      <c r="AG60" s="499">
        <f>'Plot (6)'!$T$17</f>
        <v>0</v>
      </c>
      <c r="AH60" s="498">
        <f>'Plot (6)'!$U$17</f>
        <v>0</v>
      </c>
      <c r="AI60" s="499">
        <f>'Plot (6)'!$T$18</f>
        <v>0</v>
      </c>
      <c r="AJ60" s="498">
        <f>'Plot (6)'!$U$18</f>
        <v>0</v>
      </c>
      <c r="AK60" s="499">
        <f>'Plot (6)'!$T$19</f>
        <v>0</v>
      </c>
      <c r="AL60" s="498">
        <f>'Plot (6)'!$U$19</f>
        <v>0</v>
      </c>
      <c r="AM60" s="9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99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90"/>
      <c r="CM60" s="90"/>
      <c r="CN60" s="90"/>
      <c r="CO60" s="90"/>
      <c r="CP60" s="90"/>
      <c r="CQ60" s="90"/>
    </row>
    <row r="61" spans="1:95">
      <c r="A61" s="500">
        <v>6</v>
      </c>
      <c r="B61" s="498">
        <f>+'Plot (6)'!A$20</f>
        <v>0</v>
      </c>
      <c r="C61" s="499">
        <f>'Plot (6)'!$J$20</f>
        <v>0</v>
      </c>
      <c r="D61" s="498">
        <f>'Plot (6)'!$K$20</f>
        <v>0</v>
      </c>
      <c r="E61" s="499">
        <f>'Plot (6)'!$J$21</f>
        <v>0</v>
      </c>
      <c r="F61" s="498">
        <f>'Plot (6)'!$K$21</f>
        <v>0</v>
      </c>
      <c r="G61" s="499">
        <f>'Plot (6)'!$J$22</f>
        <v>0</v>
      </c>
      <c r="H61" s="498">
        <f>'Plot (6)'!$K$22</f>
        <v>0</v>
      </c>
      <c r="I61" s="499">
        <f>'Plot (6)'!$L$20</f>
        <v>0</v>
      </c>
      <c r="J61" s="498">
        <f>'Plot (6)'!$M$20</f>
        <v>0</v>
      </c>
      <c r="K61" s="499">
        <f>'Plot (6)'!$L$21</f>
        <v>0</v>
      </c>
      <c r="L61" s="498">
        <f>'Plot (6)'!$M$21</f>
        <v>0</v>
      </c>
      <c r="M61" s="499">
        <f>'Plot (6)'!$L$22</f>
        <v>0</v>
      </c>
      <c r="N61" s="498">
        <f>'Plot (6)'!$M$22</f>
        <v>0</v>
      </c>
      <c r="O61" s="499">
        <f>'Plot (6)'!$N$20</f>
        <v>0</v>
      </c>
      <c r="P61" s="498">
        <f>'Plot (6)'!$O$20</f>
        <v>0</v>
      </c>
      <c r="Q61" s="499">
        <f>'Plot (6)'!$N$21</f>
        <v>0</v>
      </c>
      <c r="R61" s="498">
        <f>'Plot (6)'!$O$21</f>
        <v>0</v>
      </c>
      <c r="S61" s="499">
        <f>'Plot (6)'!$N$22</f>
        <v>0</v>
      </c>
      <c r="T61" s="498">
        <f>'Plot (6)'!$O$22</f>
        <v>0</v>
      </c>
      <c r="U61" s="499">
        <f>'Plot (6)'!$P$20</f>
        <v>0</v>
      </c>
      <c r="V61" s="498">
        <f>'Plot (6)'!$Q$20</f>
        <v>0</v>
      </c>
      <c r="W61" s="499">
        <f>'Plot (6)'!$P$21</f>
        <v>0</v>
      </c>
      <c r="X61" s="498">
        <f>'Plot (6)'!$Q$21</f>
        <v>0</v>
      </c>
      <c r="Y61" s="499">
        <f>'Plot (6)'!$P$22</f>
        <v>0</v>
      </c>
      <c r="Z61" s="498">
        <f>'Plot (6)'!$Q$22</f>
        <v>0</v>
      </c>
      <c r="AA61" s="499">
        <f>'Plot (6)'!$R$20</f>
        <v>0</v>
      </c>
      <c r="AB61" s="498">
        <f>'Plot (6)'!$S$20</f>
        <v>0</v>
      </c>
      <c r="AC61" s="499">
        <f>'Plot (6)'!$R$21</f>
        <v>0</v>
      </c>
      <c r="AD61" s="498">
        <f>'Plot (6)'!$S$21</f>
        <v>0</v>
      </c>
      <c r="AE61" s="499">
        <f>'Plot (6)'!$R$22</f>
        <v>0</v>
      </c>
      <c r="AF61" s="498">
        <f>'Plot (6)'!$S$22</f>
        <v>0</v>
      </c>
      <c r="AG61" s="499">
        <f>'Plot (6)'!$T$20</f>
        <v>0</v>
      </c>
      <c r="AH61" s="498">
        <f>'Plot (6)'!$U$20</f>
        <v>0</v>
      </c>
      <c r="AI61" s="499">
        <f>'Plot (6)'!$T$21</f>
        <v>0</v>
      </c>
      <c r="AJ61" s="498">
        <f>'Plot (6)'!$U$21</f>
        <v>0</v>
      </c>
      <c r="AK61" s="499">
        <f>'Plot (6)'!$T$22</f>
        <v>0</v>
      </c>
      <c r="AL61" s="498">
        <f>'Plot (6)'!$U$22</f>
        <v>0</v>
      </c>
      <c r="AM61" s="9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99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90"/>
      <c r="CM61" s="90"/>
      <c r="CN61" s="90"/>
      <c r="CO61" s="90"/>
      <c r="CP61" s="90"/>
      <c r="CQ61" s="90"/>
    </row>
    <row r="62" spans="1:95">
      <c r="A62" s="500">
        <v>6</v>
      </c>
      <c r="B62" s="498">
        <f>+'Plot (6)'!A$23</f>
        <v>0</v>
      </c>
      <c r="C62" s="499">
        <f>'Plot (6)'!$J$23</f>
        <v>0</v>
      </c>
      <c r="D62" s="498">
        <f>'Plot (6)'!$K$23</f>
        <v>0</v>
      </c>
      <c r="E62" s="499">
        <f>'Plot (6)'!$J$24</f>
        <v>0</v>
      </c>
      <c r="F62" s="498">
        <f>'Plot (6)'!$K$24</f>
        <v>0</v>
      </c>
      <c r="G62" s="499">
        <f>'Plot (6)'!$J$25</f>
        <v>0</v>
      </c>
      <c r="H62" s="498">
        <f>'Plot (6)'!$K$25</f>
        <v>0</v>
      </c>
      <c r="I62" s="499">
        <f>'Plot (6)'!$L$23</f>
        <v>0</v>
      </c>
      <c r="J62" s="498">
        <f>'Plot (6)'!$M$23</f>
        <v>0</v>
      </c>
      <c r="K62" s="499">
        <f>'Plot (6)'!$L$24</f>
        <v>0</v>
      </c>
      <c r="L62" s="498">
        <f>'Plot (6)'!$M$24</f>
        <v>0</v>
      </c>
      <c r="M62" s="499">
        <f>'Plot (6)'!$L$25</f>
        <v>0</v>
      </c>
      <c r="N62" s="498">
        <f>'Plot (6)'!$M$25</f>
        <v>0</v>
      </c>
      <c r="O62" s="499">
        <f>'Plot (6)'!$N$23</f>
        <v>0</v>
      </c>
      <c r="P62" s="498">
        <f>'Plot (6)'!$O$23</f>
        <v>0</v>
      </c>
      <c r="Q62" s="499">
        <f>'Plot (6)'!$N$24</f>
        <v>0</v>
      </c>
      <c r="R62" s="498">
        <f>'Plot (6)'!$O$24</f>
        <v>0</v>
      </c>
      <c r="S62" s="499">
        <f>'Plot (6)'!$N$25</f>
        <v>0</v>
      </c>
      <c r="T62" s="498">
        <f>'Plot (6)'!$O$25</f>
        <v>0</v>
      </c>
      <c r="U62" s="499">
        <f>'Plot (6)'!$P$23</f>
        <v>0</v>
      </c>
      <c r="V62" s="498">
        <f>'Plot (6)'!$Q$23</f>
        <v>0</v>
      </c>
      <c r="W62" s="499">
        <f>'Plot (6)'!$P$24</f>
        <v>0</v>
      </c>
      <c r="X62" s="498">
        <f>'Plot (6)'!$Q$24</f>
        <v>0</v>
      </c>
      <c r="Y62" s="499">
        <f>'Plot (6)'!$P$25</f>
        <v>0</v>
      </c>
      <c r="Z62" s="498">
        <f>'Plot (6)'!$Q$25</f>
        <v>0</v>
      </c>
      <c r="AA62" s="499">
        <f>'Plot (6)'!$R$23</f>
        <v>0</v>
      </c>
      <c r="AB62" s="498">
        <f>'Plot (6)'!$S$23</f>
        <v>0</v>
      </c>
      <c r="AC62" s="499">
        <f>'Plot (6)'!$R$24</f>
        <v>0</v>
      </c>
      <c r="AD62" s="498">
        <f>'Plot (6)'!$S$24</f>
        <v>0</v>
      </c>
      <c r="AE62" s="499">
        <f>'Plot (6)'!$R$25</f>
        <v>0</v>
      </c>
      <c r="AF62" s="498">
        <f>'Plot (6)'!$S$25</f>
        <v>0</v>
      </c>
      <c r="AG62" s="499">
        <f>'Plot (6)'!$T$23</f>
        <v>0</v>
      </c>
      <c r="AH62" s="498">
        <f>'Plot (6)'!$U$23</f>
        <v>0</v>
      </c>
      <c r="AI62" s="499">
        <f>'Plot (6)'!$T$24</f>
        <v>0</v>
      </c>
      <c r="AJ62" s="498">
        <f>'Plot (6)'!$U$24</f>
        <v>0</v>
      </c>
      <c r="AK62" s="499">
        <f>'Plot (6)'!$T$25</f>
        <v>0</v>
      </c>
      <c r="AL62" s="498">
        <f>'Plot (6)'!$U$25</f>
        <v>0</v>
      </c>
      <c r="AM62" s="9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99"/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0"/>
      <c r="BN62" s="90"/>
      <c r="BO62" s="90"/>
      <c r="BP62" s="90"/>
      <c r="BQ62" s="90"/>
      <c r="BR62" s="90"/>
      <c r="BS62" s="90"/>
      <c r="BT62" s="90"/>
      <c r="BU62" s="90"/>
      <c r="BV62" s="90"/>
      <c r="BW62" s="90"/>
      <c r="BX62" s="90"/>
      <c r="BY62" s="90"/>
      <c r="BZ62" s="90"/>
      <c r="CA62" s="90"/>
      <c r="CB62" s="90"/>
      <c r="CC62" s="90"/>
      <c r="CD62" s="90"/>
      <c r="CE62" s="90"/>
      <c r="CF62" s="90"/>
      <c r="CG62" s="90"/>
      <c r="CH62" s="90"/>
      <c r="CI62" s="90"/>
      <c r="CJ62" s="90"/>
      <c r="CK62" s="90"/>
      <c r="CL62" s="90"/>
      <c r="CM62" s="90"/>
      <c r="CN62" s="90"/>
      <c r="CO62" s="90"/>
      <c r="CP62" s="90"/>
      <c r="CQ62" s="90"/>
    </row>
    <row r="63" spans="1:95">
      <c r="A63" s="500">
        <v>6</v>
      </c>
      <c r="B63" s="498">
        <f>+'Plot (6)'!A$26</f>
        <v>0</v>
      </c>
      <c r="C63" s="499">
        <f>'Plot (6)'!$J$26</f>
        <v>0</v>
      </c>
      <c r="D63" s="498">
        <f>'Plot (6)'!$K$26</f>
        <v>0</v>
      </c>
      <c r="E63" s="499">
        <f>'Plot (6)'!$J$27</f>
        <v>0</v>
      </c>
      <c r="F63" s="498">
        <f>'Plot (6)'!$K$27</f>
        <v>0</v>
      </c>
      <c r="G63" s="499">
        <f>'Plot (6)'!$J$28</f>
        <v>0</v>
      </c>
      <c r="H63" s="498">
        <f>'Plot (6)'!$K$28</f>
        <v>0</v>
      </c>
      <c r="I63" s="499">
        <f>'Plot (6)'!$L$26</f>
        <v>0</v>
      </c>
      <c r="J63" s="498">
        <f>'Plot (6)'!$M$26</f>
        <v>0</v>
      </c>
      <c r="K63" s="499">
        <f>'Plot (6)'!$L$27</f>
        <v>0</v>
      </c>
      <c r="L63" s="498">
        <f>'Plot (6)'!$M$27</f>
        <v>0</v>
      </c>
      <c r="M63" s="499">
        <f>'Plot (6)'!$L$28</f>
        <v>0</v>
      </c>
      <c r="N63" s="498">
        <f>'Plot (6)'!$M$28</f>
        <v>0</v>
      </c>
      <c r="O63" s="499">
        <f>'Plot (6)'!$N$26</f>
        <v>0</v>
      </c>
      <c r="P63" s="498">
        <f>'Plot (6)'!$O$26</f>
        <v>0</v>
      </c>
      <c r="Q63" s="499">
        <f>'Plot (6)'!$N$27</f>
        <v>0</v>
      </c>
      <c r="R63" s="498">
        <f>'Plot (6)'!$O$27</f>
        <v>0</v>
      </c>
      <c r="S63" s="499">
        <f>'Plot (6)'!$N$28</f>
        <v>0</v>
      </c>
      <c r="T63" s="498">
        <f>'Plot (6)'!$O$28</f>
        <v>0</v>
      </c>
      <c r="U63" s="499">
        <f>'Plot (6)'!$P$26</f>
        <v>0</v>
      </c>
      <c r="V63" s="498">
        <f>'Plot (6)'!$Q$26</f>
        <v>0</v>
      </c>
      <c r="W63" s="499">
        <f>'Plot (6)'!$P$27</f>
        <v>0</v>
      </c>
      <c r="X63" s="498">
        <f>'Plot (6)'!$Q$27</f>
        <v>0</v>
      </c>
      <c r="Y63" s="499">
        <f>'Plot (6)'!$P$28</f>
        <v>0</v>
      </c>
      <c r="Z63" s="498">
        <f>'Plot (6)'!$Q$28</f>
        <v>0</v>
      </c>
      <c r="AA63" s="499">
        <f>'Plot (6)'!$R$26</f>
        <v>0</v>
      </c>
      <c r="AB63" s="498">
        <f>'Plot (6)'!$S$26</f>
        <v>0</v>
      </c>
      <c r="AC63" s="499">
        <f>'Plot (6)'!$R$27</f>
        <v>0</v>
      </c>
      <c r="AD63" s="498">
        <f>'Plot (6)'!$S$27</f>
        <v>0</v>
      </c>
      <c r="AE63" s="499">
        <f>'Plot (6)'!$R$28</f>
        <v>0</v>
      </c>
      <c r="AF63" s="498">
        <f>'Plot (6)'!$S$28</f>
        <v>0</v>
      </c>
      <c r="AG63" s="499">
        <f>'Plot (6)'!$T$26</f>
        <v>0</v>
      </c>
      <c r="AH63" s="498">
        <f>'Plot (6)'!$U$26</f>
        <v>0</v>
      </c>
      <c r="AI63" s="499">
        <f>'Plot (6)'!$T$27</f>
        <v>0</v>
      </c>
      <c r="AJ63" s="498">
        <f>'Plot (6)'!$U$27</f>
        <v>0</v>
      </c>
      <c r="AK63" s="499">
        <f>'Plot (6)'!$T$28</f>
        <v>0</v>
      </c>
      <c r="AL63" s="498">
        <f>'Plot (6)'!$U$28</f>
        <v>0</v>
      </c>
      <c r="AM63" s="9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99"/>
      <c r="AY63" s="90"/>
      <c r="AZ63" s="90"/>
      <c r="BA63" s="90"/>
      <c r="BB63" s="90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90"/>
      <c r="CM63" s="90"/>
      <c r="CN63" s="90"/>
      <c r="CO63" s="90"/>
      <c r="CP63" s="90"/>
      <c r="CQ63" s="90"/>
    </row>
    <row r="64" spans="1:95">
      <c r="A64" s="500">
        <v>6</v>
      </c>
      <c r="B64" s="498">
        <f>+'Plot (6)'!A$29</f>
        <v>0</v>
      </c>
      <c r="C64" s="499">
        <f>'Plot (6)'!$J$29</f>
        <v>0</v>
      </c>
      <c r="D64" s="498">
        <f>'Plot (6)'!$K$29</f>
        <v>0</v>
      </c>
      <c r="E64" s="499">
        <f>'Plot (6)'!$J$30</f>
        <v>0</v>
      </c>
      <c r="F64" s="498">
        <f>'Plot (6)'!$K$30</f>
        <v>0</v>
      </c>
      <c r="G64" s="499">
        <f>'Plot (6)'!$J$31</f>
        <v>0</v>
      </c>
      <c r="H64" s="498">
        <f>'Plot (6)'!$K$31</f>
        <v>0</v>
      </c>
      <c r="I64" s="499">
        <f>'Plot (6)'!$L$29</f>
        <v>0</v>
      </c>
      <c r="J64" s="498">
        <f>'Plot (6)'!$M$29</f>
        <v>0</v>
      </c>
      <c r="K64" s="499">
        <f>'Plot (6)'!$L$30</f>
        <v>0</v>
      </c>
      <c r="L64" s="498">
        <f>'Plot (6)'!$M$30</f>
        <v>0</v>
      </c>
      <c r="M64" s="499">
        <f>'Plot (6)'!$L$31</f>
        <v>0</v>
      </c>
      <c r="N64" s="498">
        <f>'Plot (6)'!$M$31</f>
        <v>0</v>
      </c>
      <c r="O64" s="499">
        <f>'Plot (6)'!$N$29</f>
        <v>0</v>
      </c>
      <c r="P64" s="498">
        <f>'Plot (6)'!$O$29</f>
        <v>0</v>
      </c>
      <c r="Q64" s="499">
        <f>'Plot (6)'!$N$30</f>
        <v>0</v>
      </c>
      <c r="R64" s="498">
        <f>'Plot (6)'!$O$30</f>
        <v>0</v>
      </c>
      <c r="S64" s="499">
        <f>'Plot (6)'!$N$31</f>
        <v>0</v>
      </c>
      <c r="T64" s="498">
        <f>'Plot (6)'!$O$31</f>
        <v>0</v>
      </c>
      <c r="U64" s="499">
        <f>'Plot (6)'!$P$29</f>
        <v>0</v>
      </c>
      <c r="V64" s="498">
        <f>'Plot (6)'!$Q$29</f>
        <v>0</v>
      </c>
      <c r="W64" s="499">
        <f>'Plot (6)'!$P$30</f>
        <v>0</v>
      </c>
      <c r="X64" s="498">
        <f>'Plot (6)'!$Q$30</f>
        <v>0</v>
      </c>
      <c r="Y64" s="499">
        <f>'Plot (6)'!$P$31</f>
        <v>0</v>
      </c>
      <c r="Z64" s="498">
        <f>'Plot (6)'!$Q$31</f>
        <v>0</v>
      </c>
      <c r="AA64" s="499">
        <f>'Plot (6)'!$R$29</f>
        <v>0</v>
      </c>
      <c r="AB64" s="498">
        <f>'Plot (6)'!$S$29</f>
        <v>0</v>
      </c>
      <c r="AC64" s="499">
        <f>'Plot (6)'!$R$30</f>
        <v>0</v>
      </c>
      <c r="AD64" s="498">
        <f>'Plot (6)'!$S$30</f>
        <v>0</v>
      </c>
      <c r="AE64" s="499">
        <f>'Plot (6)'!$R$31</f>
        <v>0</v>
      </c>
      <c r="AF64" s="498">
        <f>'Plot (6)'!$S$31</f>
        <v>0</v>
      </c>
      <c r="AG64" s="499">
        <f>'Plot (6)'!$T$29</f>
        <v>0</v>
      </c>
      <c r="AH64" s="498">
        <f>'Plot (6)'!$U$29</f>
        <v>0</v>
      </c>
      <c r="AI64" s="499">
        <f>'Plot (6)'!$T$30</f>
        <v>0</v>
      </c>
      <c r="AJ64" s="498">
        <f>'Plot (6)'!$U$30</f>
        <v>0</v>
      </c>
      <c r="AK64" s="499">
        <f>'Plot (6)'!$T$31</f>
        <v>0</v>
      </c>
      <c r="AL64" s="498">
        <f>'Plot (6)'!$U$31</f>
        <v>0</v>
      </c>
      <c r="AM64" s="9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99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0"/>
      <c r="BZ64" s="90"/>
      <c r="CA64" s="90"/>
      <c r="CB64" s="90"/>
      <c r="CC64" s="90"/>
      <c r="CD64" s="90"/>
      <c r="CE64" s="90"/>
      <c r="CF64" s="90"/>
      <c r="CG64" s="90"/>
      <c r="CH64" s="90"/>
      <c r="CI64" s="90"/>
      <c r="CJ64" s="90"/>
      <c r="CK64" s="90"/>
      <c r="CL64" s="90"/>
      <c r="CM64" s="90"/>
      <c r="CN64" s="90"/>
      <c r="CO64" s="90"/>
      <c r="CP64" s="90"/>
      <c r="CQ64" s="90"/>
    </row>
    <row r="65" spans="1:95">
      <c r="A65" s="500">
        <v>6</v>
      </c>
      <c r="B65" s="498">
        <f>+'Plot (6)'!A$32</f>
        <v>0</v>
      </c>
      <c r="C65" s="499">
        <f>'Plot (6)'!$J$32</f>
        <v>0</v>
      </c>
      <c r="D65" s="498">
        <f>'Plot (6)'!$K$32</f>
        <v>0</v>
      </c>
      <c r="E65" s="499">
        <f>'Plot (6)'!$J$33</f>
        <v>0</v>
      </c>
      <c r="F65" s="498">
        <f>'Plot (6)'!$K$33</f>
        <v>0</v>
      </c>
      <c r="G65" s="499">
        <f>'Plot (6)'!$J$34</f>
        <v>0</v>
      </c>
      <c r="H65" s="498">
        <f>'Plot (6)'!$K$34</f>
        <v>0</v>
      </c>
      <c r="I65" s="499">
        <f>'Plot (6)'!$L$32</f>
        <v>0</v>
      </c>
      <c r="J65" s="498">
        <f>'Plot (6)'!$M$32</f>
        <v>0</v>
      </c>
      <c r="K65" s="499">
        <f>'Plot (6)'!$L$33</f>
        <v>0</v>
      </c>
      <c r="L65" s="498">
        <f>'Plot (6)'!$M$33</f>
        <v>0</v>
      </c>
      <c r="M65" s="499">
        <f>'Plot (6)'!$L$34</f>
        <v>0</v>
      </c>
      <c r="N65" s="498">
        <f>'Plot (6)'!$M$34</f>
        <v>0</v>
      </c>
      <c r="O65" s="499">
        <f>'Plot (6)'!$N$32</f>
        <v>0</v>
      </c>
      <c r="P65" s="498">
        <f>'Plot (6)'!$O$32</f>
        <v>0</v>
      </c>
      <c r="Q65" s="499">
        <f>'Plot (6)'!$N$33</f>
        <v>0</v>
      </c>
      <c r="R65" s="498">
        <f>'Plot (6)'!$O$33</f>
        <v>0</v>
      </c>
      <c r="S65" s="499">
        <f>'Plot (6)'!$N$34</f>
        <v>0</v>
      </c>
      <c r="T65" s="498">
        <f>'Plot (6)'!$O$34</f>
        <v>0</v>
      </c>
      <c r="U65" s="499">
        <f>'Plot (6)'!$P$32</f>
        <v>0</v>
      </c>
      <c r="V65" s="498">
        <f>'Plot (6)'!$Q$32</f>
        <v>0</v>
      </c>
      <c r="W65" s="499">
        <f>'Plot (6)'!$P$33</f>
        <v>0</v>
      </c>
      <c r="X65" s="498">
        <f>'Plot (6)'!$Q$33</f>
        <v>0</v>
      </c>
      <c r="Y65" s="499">
        <f>'Plot (6)'!$P$34</f>
        <v>0</v>
      </c>
      <c r="Z65" s="498">
        <f>'Plot (6)'!$Q$34</f>
        <v>0</v>
      </c>
      <c r="AA65" s="499">
        <f>'Plot (6)'!$R$32</f>
        <v>0</v>
      </c>
      <c r="AB65" s="498">
        <f>'Plot (6)'!$S$32</f>
        <v>0</v>
      </c>
      <c r="AC65" s="499">
        <f>'Plot (6)'!$R$33</f>
        <v>0</v>
      </c>
      <c r="AD65" s="498">
        <f>'Plot (6)'!$S$33</f>
        <v>0</v>
      </c>
      <c r="AE65" s="499">
        <f>'Plot (6)'!$R$34</f>
        <v>0</v>
      </c>
      <c r="AF65" s="498">
        <f>'Plot (6)'!$S$34</f>
        <v>0</v>
      </c>
      <c r="AG65" s="499">
        <f>'Plot (6)'!$T$32</f>
        <v>0</v>
      </c>
      <c r="AH65" s="498">
        <f>'Plot (6)'!$U$32</f>
        <v>0</v>
      </c>
      <c r="AI65" s="499">
        <f>'Plot (6)'!$T$33</f>
        <v>0</v>
      </c>
      <c r="AJ65" s="498">
        <f>'Plot (6)'!$U$33</f>
        <v>0</v>
      </c>
      <c r="AK65" s="499">
        <f>'Plot (6)'!$T$34</f>
        <v>0</v>
      </c>
      <c r="AL65" s="498">
        <f>'Plot (6)'!$U$34</f>
        <v>0</v>
      </c>
      <c r="AM65" s="9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99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0"/>
      <c r="BZ65" s="90"/>
      <c r="CA65" s="90"/>
      <c r="CB65" s="90"/>
      <c r="CC65" s="90"/>
      <c r="CD65" s="90"/>
      <c r="CE65" s="90"/>
      <c r="CF65" s="90"/>
      <c r="CG65" s="90"/>
      <c r="CH65" s="90"/>
      <c r="CI65" s="90"/>
      <c r="CJ65" s="90"/>
      <c r="CK65" s="90"/>
      <c r="CL65" s="90"/>
      <c r="CM65" s="90"/>
      <c r="CN65" s="90"/>
      <c r="CO65" s="90"/>
      <c r="CP65" s="90"/>
      <c r="CQ65" s="90"/>
    </row>
    <row r="66" spans="1:95">
      <c r="A66" s="500">
        <v>6</v>
      </c>
      <c r="B66" s="498">
        <f>+'Plot (6)'!A$35</f>
        <v>0</v>
      </c>
      <c r="C66" s="499">
        <f>'Plot (6)'!$J$35</f>
        <v>0</v>
      </c>
      <c r="D66" s="498">
        <f>'Plot (6)'!$K$35</f>
        <v>0</v>
      </c>
      <c r="E66" s="499">
        <f>'Plot (6)'!$J$36</f>
        <v>0</v>
      </c>
      <c r="F66" s="498">
        <f>'Plot (6)'!$K$36</f>
        <v>0</v>
      </c>
      <c r="G66" s="499">
        <f>'Plot (6)'!$J$37</f>
        <v>0</v>
      </c>
      <c r="H66" s="498">
        <f>'Plot (6)'!$K$37</f>
        <v>0</v>
      </c>
      <c r="I66" s="499">
        <f>'Plot (6)'!$L$35</f>
        <v>0</v>
      </c>
      <c r="J66" s="498">
        <f>'Plot (6)'!$M$35</f>
        <v>0</v>
      </c>
      <c r="K66" s="499">
        <f>'Plot (6)'!$L$36</f>
        <v>0</v>
      </c>
      <c r="L66" s="498">
        <f>'Plot (6)'!$M$36</f>
        <v>0</v>
      </c>
      <c r="M66" s="499">
        <f>'Plot (6)'!$L$37</f>
        <v>0</v>
      </c>
      <c r="N66" s="498">
        <f>'Plot (6)'!$M$37</f>
        <v>0</v>
      </c>
      <c r="O66" s="499">
        <f>'Plot (6)'!$N$35</f>
        <v>0</v>
      </c>
      <c r="P66" s="498">
        <f>'Plot (6)'!$O$35</f>
        <v>0</v>
      </c>
      <c r="Q66" s="499">
        <f>'Plot (6)'!$N$36</f>
        <v>0</v>
      </c>
      <c r="R66" s="498">
        <f>'Plot (6)'!$O$36</f>
        <v>0</v>
      </c>
      <c r="S66" s="499">
        <f>'Plot (6)'!$N$37</f>
        <v>0</v>
      </c>
      <c r="T66" s="498">
        <f>'Plot (6)'!$O$37</f>
        <v>0</v>
      </c>
      <c r="U66" s="499">
        <f>'Plot (6)'!$P$35</f>
        <v>0</v>
      </c>
      <c r="V66" s="498">
        <f>'Plot (6)'!$Q$35</f>
        <v>0</v>
      </c>
      <c r="W66" s="499">
        <f>'Plot (6)'!$P$36</f>
        <v>0</v>
      </c>
      <c r="X66" s="498">
        <f>'Plot (6)'!$Q$36</f>
        <v>0</v>
      </c>
      <c r="Y66" s="499">
        <f>'Plot (6)'!$P$37</f>
        <v>0</v>
      </c>
      <c r="Z66" s="498">
        <f>'Plot (6)'!$Q$37</f>
        <v>0</v>
      </c>
      <c r="AA66" s="499">
        <f>'Plot (6)'!$R$35</f>
        <v>0</v>
      </c>
      <c r="AB66" s="498">
        <f>'Plot (6)'!$S$35</f>
        <v>0</v>
      </c>
      <c r="AC66" s="499">
        <f>'Plot (6)'!$R$36</f>
        <v>0</v>
      </c>
      <c r="AD66" s="498">
        <f>'Plot (6)'!$S$36</f>
        <v>0</v>
      </c>
      <c r="AE66" s="499">
        <f>'Plot (6)'!$R$37</f>
        <v>0</v>
      </c>
      <c r="AF66" s="498">
        <f>'Plot (6)'!$S$37</f>
        <v>0</v>
      </c>
      <c r="AG66" s="499">
        <f>'Plot (6)'!$T$35</f>
        <v>0</v>
      </c>
      <c r="AH66" s="498">
        <f>'Plot (6)'!$U$35</f>
        <v>0</v>
      </c>
      <c r="AI66" s="499">
        <f>'Plot (6)'!$T$36</f>
        <v>0</v>
      </c>
      <c r="AJ66" s="498">
        <f>'Plot (6)'!$U$36</f>
        <v>0</v>
      </c>
      <c r="AK66" s="499">
        <f>'Plot (6)'!$T$37</f>
        <v>0</v>
      </c>
      <c r="AL66" s="498">
        <f>'Plot (6)'!$U$37</f>
        <v>0</v>
      </c>
      <c r="AM66" s="9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99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90"/>
      <c r="CJ66" s="90"/>
      <c r="CK66" s="90"/>
      <c r="CL66" s="90"/>
      <c r="CM66" s="90"/>
      <c r="CN66" s="90"/>
      <c r="CO66" s="90"/>
      <c r="CP66" s="90"/>
      <c r="CQ66" s="90"/>
    </row>
    <row r="67" spans="1:95">
      <c r="A67" s="500">
        <v>6</v>
      </c>
      <c r="B67" s="498">
        <f>+'Plot (6)'!A$38</f>
        <v>0</v>
      </c>
      <c r="C67" s="499">
        <f>'Plot (6)'!$J$38</f>
        <v>0</v>
      </c>
      <c r="D67" s="498">
        <f>'Plot (6)'!$K$38</f>
        <v>0</v>
      </c>
      <c r="E67" s="499">
        <f>'Plot (6)'!$J$39</f>
        <v>0</v>
      </c>
      <c r="F67" s="498">
        <f>'Plot (6)'!$K$39</f>
        <v>0</v>
      </c>
      <c r="G67" s="499">
        <f>'Plot (6)'!$J$40</f>
        <v>0</v>
      </c>
      <c r="H67" s="498">
        <f>'Plot (6)'!$K$40</f>
        <v>0</v>
      </c>
      <c r="I67" s="499">
        <f>'Plot (6)'!$L$38</f>
        <v>0</v>
      </c>
      <c r="J67" s="498">
        <f>'Plot (6)'!$M$38</f>
        <v>0</v>
      </c>
      <c r="K67" s="499">
        <f>'Plot (6)'!$L$39</f>
        <v>0</v>
      </c>
      <c r="L67" s="498">
        <f>'Plot (6)'!$M$39</f>
        <v>0</v>
      </c>
      <c r="M67" s="499">
        <f>'Plot (6)'!$L$40</f>
        <v>0</v>
      </c>
      <c r="N67" s="498">
        <f>'Plot (6)'!$M$40</f>
        <v>0</v>
      </c>
      <c r="O67" s="499">
        <f>'Plot (6)'!$N$38</f>
        <v>0</v>
      </c>
      <c r="P67" s="498">
        <f>'Plot (6)'!$O$38</f>
        <v>0</v>
      </c>
      <c r="Q67" s="499">
        <f>'Plot (6)'!$N$39</f>
        <v>0</v>
      </c>
      <c r="R67" s="498">
        <f>'Plot (6)'!$O$39</f>
        <v>0</v>
      </c>
      <c r="S67" s="499">
        <f>'Plot (6)'!$N$40</f>
        <v>0</v>
      </c>
      <c r="T67" s="498">
        <f>'Plot (6)'!$O$40</f>
        <v>0</v>
      </c>
      <c r="U67" s="499">
        <f>'Plot (6)'!$P$38</f>
        <v>0</v>
      </c>
      <c r="V67" s="498">
        <f>'Plot (6)'!$Q$38</f>
        <v>0</v>
      </c>
      <c r="W67" s="499">
        <f>'Plot (6)'!$P$39</f>
        <v>0</v>
      </c>
      <c r="X67" s="498">
        <f>'Plot (6)'!$Q$39</f>
        <v>0</v>
      </c>
      <c r="Y67" s="499">
        <f>'Plot (6)'!$P$40</f>
        <v>0</v>
      </c>
      <c r="Z67" s="498">
        <f>'Plot (6)'!$Q$40</f>
        <v>0</v>
      </c>
      <c r="AA67" s="499">
        <f>'Plot (6)'!$R$38</f>
        <v>0</v>
      </c>
      <c r="AB67" s="498">
        <f>'Plot (6)'!$S$38</f>
        <v>0</v>
      </c>
      <c r="AC67" s="499">
        <f>'Plot (6)'!$R$39</f>
        <v>0</v>
      </c>
      <c r="AD67" s="498">
        <f>'Plot (6)'!$S$39</f>
        <v>0</v>
      </c>
      <c r="AE67" s="499">
        <f>'Plot (6)'!$R$40</f>
        <v>0</v>
      </c>
      <c r="AF67" s="498">
        <f>'Plot (6)'!$S$40</f>
        <v>0</v>
      </c>
      <c r="AG67" s="499">
        <f>'Plot (6)'!$T$38</f>
        <v>0</v>
      </c>
      <c r="AH67" s="498">
        <f>'Plot (6)'!$U$38</f>
        <v>0</v>
      </c>
      <c r="AI67" s="499">
        <f>'Plot (6)'!$T$39</f>
        <v>0</v>
      </c>
      <c r="AJ67" s="498">
        <f>'Plot (6)'!$U$39</f>
        <v>0</v>
      </c>
      <c r="AK67" s="499">
        <f>'Plot (6)'!$T$40</f>
        <v>0</v>
      </c>
      <c r="AL67" s="498">
        <f>'Plot (6)'!$U$40</f>
        <v>0</v>
      </c>
      <c r="AM67" s="9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99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0"/>
      <c r="CA67" s="90"/>
      <c r="CB67" s="90"/>
      <c r="CC67" s="90"/>
      <c r="CD67" s="90"/>
      <c r="CE67" s="90"/>
      <c r="CF67" s="90"/>
      <c r="CG67" s="90"/>
      <c r="CH67" s="90"/>
      <c r="CI67" s="90"/>
      <c r="CJ67" s="90"/>
      <c r="CK67" s="90"/>
      <c r="CL67" s="90"/>
      <c r="CM67" s="90"/>
      <c r="CN67" s="90"/>
      <c r="CO67" s="90"/>
      <c r="CP67" s="90"/>
      <c r="CQ67" s="90"/>
    </row>
    <row r="68" spans="1:95" ht="45">
      <c r="A68" s="21">
        <v>7</v>
      </c>
      <c r="B68" s="23" t="s">
        <v>11</v>
      </c>
      <c r="C68" s="1090" t="str">
        <f ca="1">IF(CELL("type",('Plot (7)'!$J$8))="b","N/A",'Plot (7)'!$J$8)</f>
        <v>N/A</v>
      </c>
      <c r="D68" s="1091"/>
      <c r="E68" s="1091"/>
      <c r="F68" s="1091"/>
      <c r="G68" s="1091"/>
      <c r="H68" s="1092"/>
      <c r="I68" s="1090" t="str">
        <f ca="1">IF(CELL("type",('Plot (7)'!$L$8))="b","N/A",'Plot (7)'!$L$8)</f>
        <v>N/A</v>
      </c>
      <c r="J68" s="1091"/>
      <c r="K68" s="1091"/>
      <c r="L68" s="1091"/>
      <c r="M68" s="1091"/>
      <c r="N68" s="1092"/>
      <c r="O68" s="1090" t="str">
        <f ca="1">IF(CELL("type",('Plot (7)'!$N$8))="b","N/A",'Plot (7)'!$N$8)</f>
        <v>N/A</v>
      </c>
      <c r="P68" s="1091"/>
      <c r="Q68" s="1091"/>
      <c r="R68" s="1091"/>
      <c r="S68" s="1091"/>
      <c r="T68" s="1092"/>
      <c r="U68" s="1090" t="str">
        <f ca="1">IF(CELL("type",('Plot (7)'!$P$8))="b","N/A",'Plot (7)'!$P$8)</f>
        <v>N/A</v>
      </c>
      <c r="V68" s="1091"/>
      <c r="W68" s="1091"/>
      <c r="X68" s="1091"/>
      <c r="Y68" s="1091"/>
      <c r="Z68" s="1092"/>
      <c r="AA68" s="1090" t="str">
        <f ca="1">IF(CELL("type",('Plot (7)'!$R$8))="b","N/A",'Plot (7)'!$R$8)</f>
        <v>N/A</v>
      </c>
      <c r="AB68" s="1091"/>
      <c r="AC68" s="1091"/>
      <c r="AD68" s="1091"/>
      <c r="AE68" s="1091"/>
      <c r="AF68" s="1092"/>
      <c r="AG68" s="1090" t="str">
        <f ca="1">IF(CELL("type",('Plot (7)'!$T$8))="b","N/A",'Plot (7)'!$T$8)</f>
        <v>N/A</v>
      </c>
      <c r="AH68" s="1091"/>
      <c r="AI68" s="1091"/>
      <c r="AJ68" s="1091"/>
      <c r="AK68" s="1091"/>
      <c r="AL68" s="1092"/>
      <c r="AM68" s="9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99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90"/>
      <c r="CM68" s="90"/>
      <c r="CN68" s="90"/>
      <c r="CO68" s="90"/>
      <c r="CP68" s="90"/>
      <c r="CQ68" s="90"/>
    </row>
    <row r="69" spans="1:95">
      <c r="A69" s="500">
        <v>7</v>
      </c>
      <c r="B69" s="498">
        <f>+'Plot (7)'!A$11</f>
        <v>0</v>
      </c>
      <c r="C69" s="499">
        <f>'Plot (7)'!$J$11</f>
        <v>0</v>
      </c>
      <c r="D69" s="498">
        <f>'Plot (7)'!$K$11</f>
        <v>0</v>
      </c>
      <c r="E69" s="499">
        <f>'Plot (7)'!$J$12</f>
        <v>0</v>
      </c>
      <c r="F69" s="498">
        <f>'Plot (7)'!$K$12</f>
        <v>0</v>
      </c>
      <c r="G69" s="499">
        <f>'Plot (7)'!$J$13</f>
        <v>0</v>
      </c>
      <c r="H69" s="498">
        <f>'Plot (7)'!$K$13</f>
        <v>0</v>
      </c>
      <c r="I69" s="499">
        <f>'Plot (7)'!$L$11</f>
        <v>0</v>
      </c>
      <c r="J69" s="498">
        <f>'Plot (7)'!$M$11</f>
        <v>0</v>
      </c>
      <c r="K69" s="499">
        <f>'Plot (7)'!$L$12</f>
        <v>0</v>
      </c>
      <c r="L69" s="498">
        <f>'Plot (7)'!$M$12</f>
        <v>0</v>
      </c>
      <c r="M69" s="499">
        <f>'Plot (7)'!$L$13</f>
        <v>0</v>
      </c>
      <c r="N69" s="498">
        <f>'Plot (7)'!$M$13</f>
        <v>0</v>
      </c>
      <c r="O69" s="499">
        <f>'Plot (7)'!$N$11</f>
        <v>0</v>
      </c>
      <c r="P69" s="498">
        <f>'Plot (7)'!$O$11</f>
        <v>0</v>
      </c>
      <c r="Q69" s="499">
        <f>'Plot (7)'!$N$12</f>
        <v>0</v>
      </c>
      <c r="R69" s="498">
        <f>'Plot (7)'!$O$12</f>
        <v>0</v>
      </c>
      <c r="S69" s="499">
        <f>'Plot (7)'!$N$13</f>
        <v>0</v>
      </c>
      <c r="T69" s="498">
        <f>'Plot (7)'!$O$13</f>
        <v>0</v>
      </c>
      <c r="U69" s="499">
        <f>'Plot (7)'!$P$11</f>
        <v>0</v>
      </c>
      <c r="V69" s="498">
        <f>'Plot (7)'!$Q$11</f>
        <v>0</v>
      </c>
      <c r="W69" s="499">
        <f>'Plot (7)'!$P$12</f>
        <v>0</v>
      </c>
      <c r="X69" s="498">
        <f>'Plot (7)'!$Q$12</f>
        <v>0</v>
      </c>
      <c r="Y69" s="499">
        <f>'Plot (7)'!$P$13</f>
        <v>0</v>
      </c>
      <c r="Z69" s="498">
        <f>'Plot (7)'!$Q$13</f>
        <v>0</v>
      </c>
      <c r="AA69" s="499">
        <f>'Plot (7)'!$R$11</f>
        <v>0</v>
      </c>
      <c r="AB69" s="498">
        <f>'Plot (7)'!$S$11</f>
        <v>0</v>
      </c>
      <c r="AC69" s="499">
        <f>'Plot (7)'!$R$12</f>
        <v>0</v>
      </c>
      <c r="AD69" s="498">
        <f>'Plot (7)'!$S$12</f>
        <v>0</v>
      </c>
      <c r="AE69" s="499">
        <f>'Plot (7)'!$R$13</f>
        <v>0</v>
      </c>
      <c r="AF69" s="498">
        <f>'Plot (7)'!$S$13</f>
        <v>0</v>
      </c>
      <c r="AG69" s="499">
        <f>'Plot (7)'!$T$11</f>
        <v>0</v>
      </c>
      <c r="AH69" s="498">
        <f>'Plot (7)'!$U$11</f>
        <v>0</v>
      </c>
      <c r="AI69" s="499">
        <f>'Plot (7)'!$T$12</f>
        <v>0</v>
      </c>
      <c r="AJ69" s="498">
        <f>'Plot (7)'!$U$12</f>
        <v>0</v>
      </c>
      <c r="AK69" s="499">
        <f>'Plot (7)'!$T$13</f>
        <v>0</v>
      </c>
      <c r="AL69" s="498">
        <f>'Plot (7)'!$U$13</f>
        <v>0</v>
      </c>
      <c r="AM69" s="90"/>
      <c r="AN69" s="100"/>
      <c r="AO69" s="100"/>
      <c r="AP69" s="100"/>
      <c r="AQ69" s="100"/>
      <c r="AR69" s="100"/>
      <c r="AS69" s="100"/>
      <c r="AT69" s="100"/>
      <c r="AU69" s="100"/>
      <c r="AV69" s="100"/>
      <c r="AW69" s="100"/>
      <c r="AX69" s="99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0"/>
      <c r="CK69" s="90"/>
      <c r="CL69" s="90"/>
      <c r="CM69" s="90"/>
      <c r="CN69" s="90"/>
      <c r="CO69" s="90"/>
      <c r="CP69" s="90"/>
      <c r="CQ69" s="90"/>
    </row>
    <row r="70" spans="1:95">
      <c r="A70" s="500">
        <v>7</v>
      </c>
      <c r="B70" s="498">
        <f>+'Plot (7)'!A$14</f>
        <v>0</v>
      </c>
      <c r="C70" s="499">
        <f>'Plot (7)'!$J$14</f>
        <v>0</v>
      </c>
      <c r="D70" s="498">
        <f>'Plot (7)'!$K$14</f>
        <v>0</v>
      </c>
      <c r="E70" s="499">
        <f>'Plot (7)'!$J$15</f>
        <v>0</v>
      </c>
      <c r="F70" s="498">
        <f>'Plot (7)'!$K$15</f>
        <v>0</v>
      </c>
      <c r="G70" s="499">
        <f>'Plot (7)'!$J$16</f>
        <v>0</v>
      </c>
      <c r="H70" s="498">
        <f>'Plot (7)'!$K$16</f>
        <v>0</v>
      </c>
      <c r="I70" s="499">
        <f>'Plot (7)'!$L$14</f>
        <v>0</v>
      </c>
      <c r="J70" s="498">
        <f>'Plot (7)'!$M$14</f>
        <v>0</v>
      </c>
      <c r="K70" s="499">
        <f>'Plot (7)'!$L$15</f>
        <v>0</v>
      </c>
      <c r="L70" s="498">
        <f>'Plot (7)'!$M$15</f>
        <v>0</v>
      </c>
      <c r="M70" s="499">
        <f>'Plot (7)'!$L$16</f>
        <v>0</v>
      </c>
      <c r="N70" s="498">
        <f>'Plot (7)'!$M$16</f>
        <v>0</v>
      </c>
      <c r="O70" s="499">
        <f>'Plot (7)'!$N$14</f>
        <v>0</v>
      </c>
      <c r="P70" s="498">
        <f>'Plot (7)'!$O$14</f>
        <v>0</v>
      </c>
      <c r="Q70" s="499">
        <f>'Plot (7)'!$N$15</f>
        <v>0</v>
      </c>
      <c r="R70" s="498">
        <f>'Plot (7)'!$O$15</f>
        <v>0</v>
      </c>
      <c r="S70" s="499">
        <f>'Plot (7)'!$N$16</f>
        <v>0</v>
      </c>
      <c r="T70" s="498">
        <f>'Plot (7)'!$O$16</f>
        <v>0</v>
      </c>
      <c r="U70" s="499">
        <f>'Plot (7)'!$P$14</f>
        <v>0</v>
      </c>
      <c r="V70" s="498">
        <f>'Plot (7)'!$Q$14</f>
        <v>0</v>
      </c>
      <c r="W70" s="499">
        <f>'Plot (7)'!$P$15</f>
        <v>0</v>
      </c>
      <c r="X70" s="498">
        <f>'Plot (7)'!$Q$15</f>
        <v>0</v>
      </c>
      <c r="Y70" s="499">
        <f>'Plot (7)'!$P$16</f>
        <v>0</v>
      </c>
      <c r="Z70" s="498">
        <f>'Plot (7)'!$Q$16</f>
        <v>0</v>
      </c>
      <c r="AA70" s="499">
        <f>'Plot (7)'!$R$14</f>
        <v>0</v>
      </c>
      <c r="AB70" s="498">
        <f>'Plot (7)'!$S$14</f>
        <v>0</v>
      </c>
      <c r="AC70" s="499">
        <f>'Plot (7)'!$R$15</f>
        <v>0</v>
      </c>
      <c r="AD70" s="498">
        <f>'Plot (7)'!$S$15</f>
        <v>0</v>
      </c>
      <c r="AE70" s="499">
        <f>'Plot (7)'!$R$16</f>
        <v>0</v>
      </c>
      <c r="AF70" s="498">
        <f>'Plot (7)'!$S$16</f>
        <v>0</v>
      </c>
      <c r="AG70" s="499">
        <f>'Plot (7)'!$T$14</f>
        <v>0</v>
      </c>
      <c r="AH70" s="498">
        <f>'Plot (7)'!$U$14</f>
        <v>0</v>
      </c>
      <c r="AI70" s="499">
        <f>'Plot (7)'!$T$15</f>
        <v>0</v>
      </c>
      <c r="AJ70" s="498">
        <f>'Plot (7)'!$U$15</f>
        <v>0</v>
      </c>
      <c r="AK70" s="499">
        <f>'Plot (7)'!$T$16</f>
        <v>0</v>
      </c>
      <c r="AL70" s="498">
        <f>'Plot (7)'!$U$16</f>
        <v>0</v>
      </c>
      <c r="AM70" s="90"/>
      <c r="AN70" s="220"/>
      <c r="AO70" s="220"/>
      <c r="AP70" s="220"/>
      <c r="AQ70" s="220"/>
      <c r="AR70" s="220"/>
      <c r="AS70" s="220"/>
      <c r="AT70" s="220"/>
      <c r="AU70" s="220"/>
      <c r="AV70" s="220"/>
      <c r="AW70" s="100"/>
      <c r="AX70" s="99"/>
      <c r="AY70" s="90"/>
      <c r="AZ70" s="90"/>
      <c r="BA70" s="90"/>
      <c r="BB70" s="90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90"/>
      <c r="CM70" s="90"/>
      <c r="CN70" s="90"/>
      <c r="CO70" s="90"/>
      <c r="CP70" s="90"/>
      <c r="CQ70" s="90"/>
    </row>
    <row r="71" spans="1:95">
      <c r="A71" s="500">
        <v>7</v>
      </c>
      <c r="B71" s="498">
        <f>+'Plot (7)'!A$17</f>
        <v>0</v>
      </c>
      <c r="C71" s="499">
        <f>'Plot (7)'!$J$17</f>
        <v>0</v>
      </c>
      <c r="D71" s="498">
        <f>'Plot (7)'!$K$17</f>
        <v>0</v>
      </c>
      <c r="E71" s="499">
        <f>'Plot (7)'!$J$18</f>
        <v>0</v>
      </c>
      <c r="F71" s="498">
        <f>'Plot (7)'!$K$18</f>
        <v>0</v>
      </c>
      <c r="G71" s="499">
        <f>'Plot (7)'!$J$19</f>
        <v>0</v>
      </c>
      <c r="H71" s="498">
        <f>'Plot (7)'!$K$19</f>
        <v>0</v>
      </c>
      <c r="I71" s="499">
        <f>'Plot (7)'!$L$17</f>
        <v>0</v>
      </c>
      <c r="J71" s="498">
        <f>'Plot (7)'!$M$17</f>
        <v>0</v>
      </c>
      <c r="K71" s="499">
        <f>'Plot (7)'!$L$18</f>
        <v>0</v>
      </c>
      <c r="L71" s="498">
        <f>'Plot (7)'!$M$18</f>
        <v>0</v>
      </c>
      <c r="M71" s="499">
        <f>'Plot (7)'!$L$19</f>
        <v>0</v>
      </c>
      <c r="N71" s="498">
        <f>'Plot (7)'!$M$19</f>
        <v>0</v>
      </c>
      <c r="O71" s="499">
        <f>'Plot (7)'!$N$17</f>
        <v>0</v>
      </c>
      <c r="P71" s="498">
        <f>'Plot (7)'!$O$17</f>
        <v>0</v>
      </c>
      <c r="Q71" s="499">
        <f>'Plot (7)'!$N$18</f>
        <v>0</v>
      </c>
      <c r="R71" s="498">
        <f>'Plot (7)'!$O$18</f>
        <v>0</v>
      </c>
      <c r="S71" s="499">
        <f>'Plot (7)'!$N$19</f>
        <v>0</v>
      </c>
      <c r="T71" s="498">
        <f>'Plot (7)'!$O$19</f>
        <v>0</v>
      </c>
      <c r="U71" s="499">
        <f>'Plot (7)'!$P$17</f>
        <v>0</v>
      </c>
      <c r="V71" s="498">
        <f>'Plot (7)'!$Q$17</f>
        <v>0</v>
      </c>
      <c r="W71" s="499">
        <f>'Plot (7)'!$P$18</f>
        <v>0</v>
      </c>
      <c r="X71" s="498">
        <f>'Plot (7)'!$Q$18</f>
        <v>0</v>
      </c>
      <c r="Y71" s="499">
        <f>'Plot (7)'!$P$19</f>
        <v>0</v>
      </c>
      <c r="Z71" s="498">
        <f>'Plot (7)'!$Q$19</f>
        <v>0</v>
      </c>
      <c r="AA71" s="499">
        <f>'Plot (7)'!$R$17</f>
        <v>0</v>
      </c>
      <c r="AB71" s="498">
        <f>'Plot (7)'!$S$17</f>
        <v>0</v>
      </c>
      <c r="AC71" s="499">
        <f>'Plot (7)'!$R$18</f>
        <v>0</v>
      </c>
      <c r="AD71" s="498">
        <f>'Plot (7)'!$S$18</f>
        <v>0</v>
      </c>
      <c r="AE71" s="499">
        <f>'Plot (7)'!$R$19</f>
        <v>0</v>
      </c>
      <c r="AF71" s="498">
        <f>'Plot (7)'!$S$19</f>
        <v>0</v>
      </c>
      <c r="AG71" s="499">
        <f>'Plot (7)'!$T$17</f>
        <v>0</v>
      </c>
      <c r="AH71" s="498">
        <f>'Plot (7)'!$U$17</f>
        <v>0</v>
      </c>
      <c r="AI71" s="499">
        <f>'Plot (7)'!$T$18</f>
        <v>0</v>
      </c>
      <c r="AJ71" s="498">
        <f>'Plot (7)'!$U$18</f>
        <v>0</v>
      </c>
      <c r="AK71" s="499">
        <f>'Plot (7)'!$T$19</f>
        <v>0</v>
      </c>
      <c r="AL71" s="498">
        <f>'Plot (7)'!$U$19</f>
        <v>0</v>
      </c>
      <c r="AM71" s="90"/>
      <c r="AN71" s="220"/>
      <c r="AO71" s="220"/>
      <c r="AP71" s="220"/>
      <c r="AQ71" s="220"/>
      <c r="AR71" s="220"/>
      <c r="AS71" s="220"/>
      <c r="AT71" s="220"/>
      <c r="AU71" s="220"/>
      <c r="AV71" s="220"/>
      <c r="AW71" s="100"/>
      <c r="AX71" s="99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0"/>
      <c r="CA71" s="90"/>
      <c r="CB71" s="90"/>
      <c r="CC71" s="90"/>
      <c r="CD71" s="90"/>
      <c r="CE71" s="90"/>
      <c r="CF71" s="90"/>
      <c r="CG71" s="90"/>
      <c r="CH71" s="90"/>
      <c r="CI71" s="90"/>
      <c r="CJ71" s="90"/>
      <c r="CK71" s="90"/>
      <c r="CL71" s="90"/>
      <c r="CM71" s="90"/>
      <c r="CN71" s="90"/>
      <c r="CO71" s="90"/>
      <c r="CP71" s="90"/>
      <c r="CQ71" s="90"/>
    </row>
    <row r="72" spans="1:95">
      <c r="A72" s="500">
        <v>7</v>
      </c>
      <c r="B72" s="498">
        <f>+'Plot (7)'!A$20</f>
        <v>0</v>
      </c>
      <c r="C72" s="499">
        <f>'Plot (7)'!$J$20</f>
        <v>0</v>
      </c>
      <c r="D72" s="498">
        <f>'Plot (7)'!$K$20</f>
        <v>0</v>
      </c>
      <c r="E72" s="499">
        <f>'Plot (7)'!$J$21</f>
        <v>0</v>
      </c>
      <c r="F72" s="498">
        <f>'Plot (7)'!$K$21</f>
        <v>0</v>
      </c>
      <c r="G72" s="499">
        <f>'Plot (7)'!$J$22</f>
        <v>0</v>
      </c>
      <c r="H72" s="498">
        <f>'Plot (7)'!$K$22</f>
        <v>0</v>
      </c>
      <c r="I72" s="499">
        <f>'Plot (7)'!$L$20</f>
        <v>0</v>
      </c>
      <c r="J72" s="498">
        <f>'Plot (7)'!$M$20</f>
        <v>0</v>
      </c>
      <c r="K72" s="499">
        <f>'Plot (7)'!$L$21</f>
        <v>0</v>
      </c>
      <c r="L72" s="498">
        <f>'Plot (7)'!$M$21</f>
        <v>0</v>
      </c>
      <c r="M72" s="499">
        <f>'Plot (7)'!$L$22</f>
        <v>0</v>
      </c>
      <c r="N72" s="498">
        <f>'Plot (7)'!$M$22</f>
        <v>0</v>
      </c>
      <c r="O72" s="499">
        <f>'Plot (7)'!$N$20</f>
        <v>0</v>
      </c>
      <c r="P72" s="498">
        <f>'Plot (7)'!$O$20</f>
        <v>0</v>
      </c>
      <c r="Q72" s="499">
        <f>'Plot (7)'!$N$21</f>
        <v>0</v>
      </c>
      <c r="R72" s="498">
        <f>'Plot (7)'!$O$21</f>
        <v>0</v>
      </c>
      <c r="S72" s="499">
        <f>'Plot (7)'!$N$22</f>
        <v>0</v>
      </c>
      <c r="T72" s="498">
        <f>'Plot (7)'!$O$22</f>
        <v>0</v>
      </c>
      <c r="U72" s="499">
        <f>'Plot (7)'!$P$20</f>
        <v>0</v>
      </c>
      <c r="V72" s="498">
        <f>'Plot (7)'!$Q$20</f>
        <v>0</v>
      </c>
      <c r="W72" s="499">
        <f>'Plot (7)'!$P$21</f>
        <v>0</v>
      </c>
      <c r="X72" s="498">
        <f>'Plot (7)'!$Q$21</f>
        <v>0</v>
      </c>
      <c r="Y72" s="499">
        <f>'Plot (7)'!$P$22</f>
        <v>0</v>
      </c>
      <c r="Z72" s="498">
        <f>'Plot (7)'!$Q$22</f>
        <v>0</v>
      </c>
      <c r="AA72" s="499">
        <f>'Plot (7)'!$R$20</f>
        <v>0</v>
      </c>
      <c r="AB72" s="498">
        <f>'Plot (7)'!$S$20</f>
        <v>0</v>
      </c>
      <c r="AC72" s="499">
        <f>'Plot (7)'!$R$21</f>
        <v>0</v>
      </c>
      <c r="AD72" s="498">
        <f>'Plot (7)'!$S$21</f>
        <v>0</v>
      </c>
      <c r="AE72" s="499">
        <f>'Plot (7)'!$R$22</f>
        <v>0</v>
      </c>
      <c r="AF72" s="498">
        <f>'Plot (7)'!$S$22</f>
        <v>0</v>
      </c>
      <c r="AG72" s="499">
        <f>'Plot (7)'!$T$20</f>
        <v>0</v>
      </c>
      <c r="AH72" s="498">
        <f>'Plot (7)'!$U$20</f>
        <v>0</v>
      </c>
      <c r="AI72" s="499">
        <f>'Plot (7)'!$T$21</f>
        <v>0</v>
      </c>
      <c r="AJ72" s="498">
        <f>'Plot (7)'!$U$21</f>
        <v>0</v>
      </c>
      <c r="AK72" s="499">
        <f>'Plot (7)'!$T$22</f>
        <v>0</v>
      </c>
      <c r="AL72" s="498">
        <f>'Plot (7)'!$U$22</f>
        <v>0</v>
      </c>
      <c r="AM72" s="9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99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0"/>
      <c r="CE72" s="90"/>
      <c r="CF72" s="90"/>
      <c r="CG72" s="90"/>
      <c r="CH72" s="90"/>
      <c r="CI72" s="90"/>
      <c r="CJ72" s="90"/>
      <c r="CK72" s="90"/>
      <c r="CL72" s="90"/>
      <c r="CM72" s="90"/>
      <c r="CN72" s="90"/>
      <c r="CO72" s="90"/>
      <c r="CP72" s="90"/>
      <c r="CQ72" s="90"/>
    </row>
    <row r="73" spans="1:95">
      <c r="A73" s="500">
        <v>7</v>
      </c>
      <c r="B73" s="498">
        <f>+'Plot (7)'!A$23</f>
        <v>0</v>
      </c>
      <c r="C73" s="499">
        <f>'Plot (7)'!$J$23</f>
        <v>0</v>
      </c>
      <c r="D73" s="498">
        <f>'Plot (7)'!$K$23</f>
        <v>0</v>
      </c>
      <c r="E73" s="499">
        <f>'Plot (7)'!$J$24</f>
        <v>0</v>
      </c>
      <c r="F73" s="498">
        <f>'Plot (7)'!$K$24</f>
        <v>0</v>
      </c>
      <c r="G73" s="499">
        <f>'Plot (7)'!$J$25</f>
        <v>0</v>
      </c>
      <c r="H73" s="498">
        <f>'Plot (7)'!$K$25</f>
        <v>0</v>
      </c>
      <c r="I73" s="499">
        <f>'Plot (7)'!$L$23</f>
        <v>0</v>
      </c>
      <c r="J73" s="498">
        <f>'Plot (7)'!$M$23</f>
        <v>0</v>
      </c>
      <c r="K73" s="499">
        <f>'Plot (7)'!$L$24</f>
        <v>0</v>
      </c>
      <c r="L73" s="498">
        <f>'Plot (7)'!$M$24</f>
        <v>0</v>
      </c>
      <c r="M73" s="499">
        <f>'Plot (7)'!$L$25</f>
        <v>0</v>
      </c>
      <c r="N73" s="498">
        <f>'Plot (7)'!$M$25</f>
        <v>0</v>
      </c>
      <c r="O73" s="499">
        <f>'Plot (7)'!$N$23</f>
        <v>0</v>
      </c>
      <c r="P73" s="498">
        <f>'Plot (7)'!$O$23</f>
        <v>0</v>
      </c>
      <c r="Q73" s="499">
        <f>'Plot (7)'!$N$24</f>
        <v>0</v>
      </c>
      <c r="R73" s="498">
        <f>'Plot (7)'!$O$24</f>
        <v>0</v>
      </c>
      <c r="S73" s="499">
        <f>'Plot (7)'!$N$25</f>
        <v>0</v>
      </c>
      <c r="T73" s="498">
        <f>'Plot (7)'!$O$25</f>
        <v>0</v>
      </c>
      <c r="U73" s="499">
        <f>'Plot (7)'!$P$23</f>
        <v>0</v>
      </c>
      <c r="V73" s="498">
        <f>'Plot (7)'!$Q$23</f>
        <v>0</v>
      </c>
      <c r="W73" s="499">
        <f>'Plot (7)'!$P$24</f>
        <v>0</v>
      </c>
      <c r="X73" s="498">
        <f>'Plot (7)'!$Q$24</f>
        <v>0</v>
      </c>
      <c r="Y73" s="499">
        <f>'Plot (7)'!$P$25</f>
        <v>0</v>
      </c>
      <c r="Z73" s="498">
        <f>'Plot (7)'!$Q$25</f>
        <v>0</v>
      </c>
      <c r="AA73" s="499">
        <f>'Plot (7)'!$R$23</f>
        <v>0</v>
      </c>
      <c r="AB73" s="498">
        <f>'Plot (7)'!$S$23</f>
        <v>0</v>
      </c>
      <c r="AC73" s="499">
        <f>'Plot (7)'!$R$24</f>
        <v>0</v>
      </c>
      <c r="AD73" s="498">
        <f>'Plot (7)'!$S$24</f>
        <v>0</v>
      </c>
      <c r="AE73" s="499">
        <f>'Plot (7)'!$R$25</f>
        <v>0</v>
      </c>
      <c r="AF73" s="498">
        <f>'Plot (7)'!$S$25</f>
        <v>0</v>
      </c>
      <c r="AG73" s="499">
        <f>'Plot (7)'!$T$23</f>
        <v>0</v>
      </c>
      <c r="AH73" s="498">
        <f>'Plot (7)'!$U$23</f>
        <v>0</v>
      </c>
      <c r="AI73" s="499">
        <f>'Plot (7)'!$T$24</f>
        <v>0</v>
      </c>
      <c r="AJ73" s="498">
        <f>'Plot (7)'!$U$24</f>
        <v>0</v>
      </c>
      <c r="AK73" s="499">
        <f>'Plot (7)'!$T$25</f>
        <v>0</v>
      </c>
      <c r="AL73" s="498">
        <f>'Plot (7)'!$U$25</f>
        <v>0</v>
      </c>
      <c r="AM73" s="9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99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0"/>
      <c r="CK73" s="90"/>
      <c r="CL73" s="90"/>
      <c r="CM73" s="90"/>
      <c r="CN73" s="90"/>
      <c r="CO73" s="90"/>
      <c r="CP73" s="90"/>
      <c r="CQ73" s="90"/>
    </row>
    <row r="74" spans="1:95">
      <c r="A74" s="500">
        <v>7</v>
      </c>
      <c r="B74" s="498">
        <f>+'Plot (7)'!A$26</f>
        <v>0</v>
      </c>
      <c r="C74" s="499">
        <f>'Plot (7)'!$J$26</f>
        <v>0</v>
      </c>
      <c r="D74" s="498">
        <f>'Plot (7)'!$K$26</f>
        <v>0</v>
      </c>
      <c r="E74" s="499">
        <f>'Plot (7)'!$J$27</f>
        <v>0</v>
      </c>
      <c r="F74" s="498">
        <f>'Plot (7)'!$K$27</f>
        <v>0</v>
      </c>
      <c r="G74" s="499">
        <f>'Plot (7)'!$J$28</f>
        <v>0</v>
      </c>
      <c r="H74" s="498">
        <f>'Plot (7)'!$K$28</f>
        <v>0</v>
      </c>
      <c r="I74" s="499">
        <f>'Plot (7)'!$L$26</f>
        <v>0</v>
      </c>
      <c r="J74" s="498">
        <f>'Plot (7)'!$M$26</f>
        <v>0</v>
      </c>
      <c r="K74" s="499">
        <f>'Plot (7)'!$L$27</f>
        <v>0</v>
      </c>
      <c r="L74" s="498">
        <f>'Plot (7)'!$M$27</f>
        <v>0</v>
      </c>
      <c r="M74" s="499">
        <f>'Plot (7)'!$L$28</f>
        <v>0</v>
      </c>
      <c r="N74" s="498">
        <f>'Plot (7)'!$M$28</f>
        <v>0</v>
      </c>
      <c r="O74" s="499">
        <f>'Plot (7)'!$N$26</f>
        <v>0</v>
      </c>
      <c r="P74" s="498">
        <f>'Plot (7)'!$O$26</f>
        <v>0</v>
      </c>
      <c r="Q74" s="499">
        <f>'Plot (7)'!$N$27</f>
        <v>0</v>
      </c>
      <c r="R74" s="498">
        <f>'Plot (7)'!$O$27</f>
        <v>0</v>
      </c>
      <c r="S74" s="499">
        <f>'Plot (7)'!$N$28</f>
        <v>0</v>
      </c>
      <c r="T74" s="498">
        <f>'Plot (7)'!$O$28</f>
        <v>0</v>
      </c>
      <c r="U74" s="499">
        <f>'Plot (7)'!$P$26</f>
        <v>0</v>
      </c>
      <c r="V74" s="498">
        <f>'Plot (7)'!$Q$26</f>
        <v>0</v>
      </c>
      <c r="W74" s="499">
        <f>'Plot (7)'!$P$27</f>
        <v>0</v>
      </c>
      <c r="X74" s="498">
        <f>'Plot (7)'!$Q$27</f>
        <v>0</v>
      </c>
      <c r="Y74" s="499">
        <f>'Plot (7)'!$P$28</f>
        <v>0</v>
      </c>
      <c r="Z74" s="498">
        <f>'Plot (7)'!$Q$28</f>
        <v>0</v>
      </c>
      <c r="AA74" s="499">
        <f>'Plot (7)'!$R$26</f>
        <v>0</v>
      </c>
      <c r="AB74" s="498">
        <f>'Plot (7)'!$S$26</f>
        <v>0</v>
      </c>
      <c r="AC74" s="499">
        <f>'Plot (7)'!$R$27</f>
        <v>0</v>
      </c>
      <c r="AD74" s="498">
        <f>'Plot (7)'!$S$27</f>
        <v>0</v>
      </c>
      <c r="AE74" s="499">
        <f>'Plot (7)'!$R$28</f>
        <v>0</v>
      </c>
      <c r="AF74" s="498">
        <f>'Plot (7)'!$S$28</f>
        <v>0</v>
      </c>
      <c r="AG74" s="499">
        <f>'Plot (7)'!$T$26</f>
        <v>0</v>
      </c>
      <c r="AH74" s="498">
        <f>'Plot (7)'!$U$26</f>
        <v>0</v>
      </c>
      <c r="AI74" s="499">
        <f>'Plot (7)'!$T$27</f>
        <v>0</v>
      </c>
      <c r="AJ74" s="498">
        <f>'Plot (7)'!$U$27</f>
        <v>0</v>
      </c>
      <c r="AK74" s="499">
        <f>'Plot (7)'!$T$28</f>
        <v>0</v>
      </c>
      <c r="AL74" s="498">
        <f>'Plot (7)'!$U$28</f>
        <v>0</v>
      </c>
      <c r="AM74" s="9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99"/>
      <c r="AY74" s="90"/>
      <c r="AZ74" s="90"/>
      <c r="BA74" s="90"/>
      <c r="BB74" s="90"/>
      <c r="BC74" s="90"/>
      <c r="BD74" s="90"/>
      <c r="BE74" s="90"/>
      <c r="BF74" s="90"/>
      <c r="BG74" s="90"/>
      <c r="BH74" s="90"/>
      <c r="BI74" s="90"/>
      <c r="BJ74" s="90"/>
      <c r="BK74" s="90"/>
      <c r="BL74" s="90"/>
      <c r="BM74" s="90"/>
      <c r="BN74" s="90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0"/>
      <c r="BZ74" s="90"/>
      <c r="CA74" s="90"/>
      <c r="CB74" s="90"/>
      <c r="CC74" s="90"/>
      <c r="CD74" s="90"/>
      <c r="CE74" s="90"/>
      <c r="CF74" s="90"/>
      <c r="CG74" s="90"/>
      <c r="CH74" s="90"/>
      <c r="CI74" s="90"/>
      <c r="CJ74" s="90"/>
      <c r="CK74" s="90"/>
      <c r="CL74" s="90"/>
      <c r="CM74" s="90"/>
      <c r="CN74" s="90"/>
      <c r="CO74" s="90"/>
      <c r="CP74" s="90"/>
      <c r="CQ74" s="90"/>
    </row>
    <row r="75" spans="1:95">
      <c r="A75" s="500">
        <v>7</v>
      </c>
      <c r="B75" s="498">
        <f>+'Plot (7)'!A$29</f>
        <v>0</v>
      </c>
      <c r="C75" s="499">
        <f>'Plot (7)'!$J$29</f>
        <v>0</v>
      </c>
      <c r="D75" s="498">
        <f>'Plot (7)'!$K$29</f>
        <v>0</v>
      </c>
      <c r="E75" s="499">
        <f>'Plot (7)'!$J$30</f>
        <v>0</v>
      </c>
      <c r="F75" s="498">
        <f>'Plot (7)'!$K$30</f>
        <v>0</v>
      </c>
      <c r="G75" s="499">
        <f>'Plot (7)'!$J$31</f>
        <v>0</v>
      </c>
      <c r="H75" s="498">
        <f>'Plot (7)'!$K$31</f>
        <v>0</v>
      </c>
      <c r="I75" s="499">
        <f>'Plot (7)'!$L$29</f>
        <v>0</v>
      </c>
      <c r="J75" s="498">
        <f>'Plot (7)'!$M$29</f>
        <v>0</v>
      </c>
      <c r="K75" s="499">
        <f>'Plot (7)'!$L$30</f>
        <v>0</v>
      </c>
      <c r="L75" s="498">
        <f>'Plot (7)'!$M$30</f>
        <v>0</v>
      </c>
      <c r="M75" s="499">
        <f>'Plot (7)'!$L$31</f>
        <v>0</v>
      </c>
      <c r="N75" s="498">
        <f>'Plot (7)'!$M$31</f>
        <v>0</v>
      </c>
      <c r="O75" s="499">
        <f>'Plot (7)'!$N$29</f>
        <v>0</v>
      </c>
      <c r="P75" s="498">
        <f>'Plot (7)'!$O$29</f>
        <v>0</v>
      </c>
      <c r="Q75" s="499">
        <f>'Plot (7)'!$N$30</f>
        <v>0</v>
      </c>
      <c r="R75" s="498">
        <f>'Plot (7)'!$O$30</f>
        <v>0</v>
      </c>
      <c r="S75" s="499">
        <f>'Plot (7)'!$N$31</f>
        <v>0</v>
      </c>
      <c r="T75" s="498">
        <f>'Plot (7)'!$O$31</f>
        <v>0</v>
      </c>
      <c r="U75" s="499">
        <f>'Plot (7)'!$P$29</f>
        <v>0</v>
      </c>
      <c r="V75" s="498">
        <f>'Plot (7)'!$Q$29</f>
        <v>0</v>
      </c>
      <c r="W75" s="499">
        <f>'Plot (7)'!$P$30</f>
        <v>0</v>
      </c>
      <c r="X75" s="498">
        <f>'Plot (7)'!$Q$30</f>
        <v>0</v>
      </c>
      <c r="Y75" s="499">
        <f>'Plot (7)'!$P$31</f>
        <v>0</v>
      </c>
      <c r="Z75" s="498">
        <f>'Plot (7)'!$Q$31</f>
        <v>0</v>
      </c>
      <c r="AA75" s="499">
        <f>'Plot (7)'!$R$29</f>
        <v>0</v>
      </c>
      <c r="AB75" s="498">
        <f>'Plot (7)'!$S$29</f>
        <v>0</v>
      </c>
      <c r="AC75" s="499">
        <f>'Plot (7)'!$R$30</f>
        <v>0</v>
      </c>
      <c r="AD75" s="498">
        <f>'Plot (7)'!$S$30</f>
        <v>0</v>
      </c>
      <c r="AE75" s="499">
        <f>'Plot (7)'!$R$31</f>
        <v>0</v>
      </c>
      <c r="AF75" s="498">
        <f>'Plot (7)'!$S$31</f>
        <v>0</v>
      </c>
      <c r="AG75" s="499">
        <f>'Plot (7)'!$T$29</f>
        <v>0</v>
      </c>
      <c r="AH75" s="498">
        <f>'Plot (7)'!$U$29</f>
        <v>0</v>
      </c>
      <c r="AI75" s="499">
        <f>'Plot (7)'!$T$30</f>
        <v>0</v>
      </c>
      <c r="AJ75" s="498">
        <f>'Plot (7)'!$U$30</f>
        <v>0</v>
      </c>
      <c r="AK75" s="499">
        <f>'Plot (7)'!$T$31</f>
        <v>0</v>
      </c>
      <c r="AL75" s="498">
        <f>'Plot (7)'!$U$31</f>
        <v>0</v>
      </c>
      <c r="AM75" s="9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99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0"/>
      <c r="CK75" s="90"/>
      <c r="CL75" s="90"/>
      <c r="CM75" s="90"/>
      <c r="CN75" s="90"/>
      <c r="CO75" s="90"/>
      <c r="CP75" s="90"/>
      <c r="CQ75" s="90"/>
    </row>
    <row r="76" spans="1:95">
      <c r="A76" s="500">
        <v>7</v>
      </c>
      <c r="B76" s="498">
        <f>+'Plot (7)'!A$32</f>
        <v>0</v>
      </c>
      <c r="C76" s="499">
        <f>'Plot (7)'!$J$32</f>
        <v>0</v>
      </c>
      <c r="D76" s="498">
        <f>'Plot (7)'!$K$32</f>
        <v>0</v>
      </c>
      <c r="E76" s="499">
        <f>'Plot (7)'!$J$33</f>
        <v>0</v>
      </c>
      <c r="F76" s="498">
        <f>'Plot (7)'!$K$33</f>
        <v>0</v>
      </c>
      <c r="G76" s="499">
        <f>'Plot (7)'!$J$34</f>
        <v>0</v>
      </c>
      <c r="H76" s="498">
        <f>'Plot (7)'!$K$34</f>
        <v>0</v>
      </c>
      <c r="I76" s="499">
        <f>'Plot (7)'!$L$32</f>
        <v>0</v>
      </c>
      <c r="J76" s="498">
        <f>'Plot (7)'!$M$32</f>
        <v>0</v>
      </c>
      <c r="K76" s="499">
        <f>'Plot (7)'!$L$33</f>
        <v>0</v>
      </c>
      <c r="L76" s="498">
        <f>'Plot (7)'!$M$33</f>
        <v>0</v>
      </c>
      <c r="M76" s="499">
        <f>'Plot (7)'!$L$34</f>
        <v>0</v>
      </c>
      <c r="N76" s="498">
        <f>'Plot (7)'!$M$34</f>
        <v>0</v>
      </c>
      <c r="O76" s="499">
        <f>'Plot (7)'!$N$32</f>
        <v>0</v>
      </c>
      <c r="P76" s="498">
        <f>'Plot (7)'!$O$32</f>
        <v>0</v>
      </c>
      <c r="Q76" s="499">
        <f>'Plot (7)'!$N$33</f>
        <v>0</v>
      </c>
      <c r="R76" s="498">
        <f>'Plot (7)'!$O$33</f>
        <v>0</v>
      </c>
      <c r="S76" s="499">
        <f>'Plot (7)'!$N$34</f>
        <v>0</v>
      </c>
      <c r="T76" s="498">
        <f>'Plot (7)'!$O$34</f>
        <v>0</v>
      </c>
      <c r="U76" s="499">
        <f>'Plot (7)'!$P$32</f>
        <v>0</v>
      </c>
      <c r="V76" s="498">
        <f>'Plot (7)'!$Q$32</f>
        <v>0</v>
      </c>
      <c r="W76" s="499">
        <f>'Plot (7)'!$P$33</f>
        <v>0</v>
      </c>
      <c r="X76" s="498">
        <f>'Plot (7)'!$Q$33</f>
        <v>0</v>
      </c>
      <c r="Y76" s="499">
        <f>'Plot (7)'!$P$34</f>
        <v>0</v>
      </c>
      <c r="Z76" s="498">
        <f>'Plot (7)'!$Q$34</f>
        <v>0</v>
      </c>
      <c r="AA76" s="499">
        <f>'Plot (7)'!$R$32</f>
        <v>0</v>
      </c>
      <c r="AB76" s="498">
        <f>'Plot (7)'!$S$32</f>
        <v>0</v>
      </c>
      <c r="AC76" s="499">
        <f>'Plot (7)'!$R$33</f>
        <v>0</v>
      </c>
      <c r="AD76" s="498">
        <f>'Plot (7)'!$S$33</f>
        <v>0</v>
      </c>
      <c r="AE76" s="499">
        <f>'Plot (7)'!$R$34</f>
        <v>0</v>
      </c>
      <c r="AF76" s="498">
        <f>'Plot (7)'!$S$34</f>
        <v>0</v>
      </c>
      <c r="AG76" s="499">
        <f>'Plot (7)'!$T$32</f>
        <v>0</v>
      </c>
      <c r="AH76" s="498">
        <f>'Plot (7)'!$U$32</f>
        <v>0</v>
      </c>
      <c r="AI76" s="499">
        <f>'Plot (7)'!$T$33</f>
        <v>0</v>
      </c>
      <c r="AJ76" s="498">
        <f>'Plot (7)'!$U$33</f>
        <v>0</v>
      </c>
      <c r="AK76" s="499">
        <f>'Plot (7)'!$T$34</f>
        <v>0</v>
      </c>
      <c r="AL76" s="498">
        <f>'Plot (7)'!$U$34</f>
        <v>0</v>
      </c>
      <c r="AM76" s="90"/>
      <c r="AN76" s="100"/>
      <c r="AO76" s="100"/>
      <c r="AP76" s="100"/>
      <c r="AQ76" s="100"/>
      <c r="AR76" s="100"/>
      <c r="AS76" s="100"/>
      <c r="AT76" s="100"/>
      <c r="AU76" s="100"/>
      <c r="AV76" s="100"/>
      <c r="AW76" s="100"/>
      <c r="AX76" s="99"/>
      <c r="AY76" s="90"/>
      <c r="AZ76" s="90"/>
      <c r="BA76" s="90"/>
      <c r="BB76" s="90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0"/>
      <c r="CK76" s="90"/>
      <c r="CL76" s="90"/>
      <c r="CM76" s="90"/>
      <c r="CN76" s="90"/>
      <c r="CO76" s="90"/>
      <c r="CP76" s="90"/>
      <c r="CQ76" s="90"/>
    </row>
    <row r="77" spans="1:95">
      <c r="A77" s="500">
        <v>7</v>
      </c>
      <c r="B77" s="498">
        <f>+'Plot (7)'!A$35</f>
        <v>0</v>
      </c>
      <c r="C77" s="499">
        <f>'Plot (7)'!$J$35</f>
        <v>0</v>
      </c>
      <c r="D77" s="498">
        <f>'Plot (7)'!$K$35</f>
        <v>0</v>
      </c>
      <c r="E77" s="499">
        <f>'Plot (7)'!$J$36</f>
        <v>0</v>
      </c>
      <c r="F77" s="498">
        <f>'Plot (7)'!$K$36</f>
        <v>0</v>
      </c>
      <c r="G77" s="499">
        <f>'Plot (7)'!$J$37</f>
        <v>0</v>
      </c>
      <c r="H77" s="498">
        <f>'Plot (7)'!$K$37</f>
        <v>0</v>
      </c>
      <c r="I77" s="499">
        <f>'Plot (7)'!$L$35</f>
        <v>0</v>
      </c>
      <c r="J77" s="498">
        <f>'Plot (7)'!$M$35</f>
        <v>0</v>
      </c>
      <c r="K77" s="499">
        <f>'Plot (7)'!$L$36</f>
        <v>0</v>
      </c>
      <c r="L77" s="498">
        <f>'Plot (7)'!$M$36</f>
        <v>0</v>
      </c>
      <c r="M77" s="499">
        <f>'Plot (7)'!$L$37</f>
        <v>0</v>
      </c>
      <c r="N77" s="498">
        <f>'Plot (7)'!$M$37</f>
        <v>0</v>
      </c>
      <c r="O77" s="499">
        <f>'Plot (7)'!$N$35</f>
        <v>0</v>
      </c>
      <c r="P77" s="498">
        <f>'Plot (7)'!$O$35</f>
        <v>0</v>
      </c>
      <c r="Q77" s="499">
        <f>'Plot (7)'!$N$36</f>
        <v>0</v>
      </c>
      <c r="R77" s="498">
        <f>'Plot (7)'!$O$36</f>
        <v>0</v>
      </c>
      <c r="S77" s="499">
        <f>'Plot (7)'!$N$37</f>
        <v>0</v>
      </c>
      <c r="T77" s="498">
        <f>'Plot (7)'!$O$37</f>
        <v>0</v>
      </c>
      <c r="U77" s="499">
        <f>'Plot (7)'!$P$35</f>
        <v>0</v>
      </c>
      <c r="V77" s="498">
        <f>'Plot (7)'!$Q$35</f>
        <v>0</v>
      </c>
      <c r="W77" s="499">
        <f>'Plot (7)'!$P$36</f>
        <v>0</v>
      </c>
      <c r="X77" s="498">
        <f>'Plot (7)'!$Q$36</f>
        <v>0</v>
      </c>
      <c r="Y77" s="499">
        <f>'Plot (7)'!$P$37</f>
        <v>0</v>
      </c>
      <c r="Z77" s="498">
        <f>'Plot (7)'!$Q$37</f>
        <v>0</v>
      </c>
      <c r="AA77" s="499">
        <f>'Plot (7)'!$R$35</f>
        <v>0</v>
      </c>
      <c r="AB77" s="498">
        <f>'Plot (7)'!$S$35</f>
        <v>0</v>
      </c>
      <c r="AC77" s="499">
        <f>'Plot (7)'!$R$36</f>
        <v>0</v>
      </c>
      <c r="AD77" s="498">
        <f>'Plot (7)'!$S$36</f>
        <v>0</v>
      </c>
      <c r="AE77" s="499">
        <f>'Plot (7)'!$R$37</f>
        <v>0</v>
      </c>
      <c r="AF77" s="498">
        <f>'Plot (7)'!$S$37</f>
        <v>0</v>
      </c>
      <c r="AG77" s="499">
        <f>'Plot (7)'!$T$35</f>
        <v>0</v>
      </c>
      <c r="AH77" s="498">
        <f>'Plot (7)'!$U$35</f>
        <v>0</v>
      </c>
      <c r="AI77" s="499">
        <f>'Plot (7)'!$T$36</f>
        <v>0</v>
      </c>
      <c r="AJ77" s="498">
        <f>'Plot (7)'!$U$36</f>
        <v>0</v>
      </c>
      <c r="AK77" s="499">
        <f>'Plot (7)'!$T$37</f>
        <v>0</v>
      </c>
      <c r="AL77" s="498">
        <f>'Plot (7)'!$U$37</f>
        <v>0</v>
      </c>
      <c r="AM77" s="9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99"/>
      <c r="AY77" s="90"/>
      <c r="AZ77" s="90"/>
      <c r="BA77" s="90"/>
      <c r="BB77" s="90"/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0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0"/>
      <c r="CK77" s="90"/>
      <c r="CL77" s="90"/>
      <c r="CM77" s="90"/>
      <c r="CN77" s="90"/>
      <c r="CO77" s="90"/>
      <c r="CP77" s="90"/>
      <c r="CQ77" s="90"/>
    </row>
    <row r="78" spans="1:95">
      <c r="A78" s="500">
        <v>7</v>
      </c>
      <c r="B78" s="498">
        <f>+'Plot (7)'!A$38</f>
        <v>0</v>
      </c>
      <c r="C78" s="499">
        <f>'Plot (7)'!$J$38</f>
        <v>0</v>
      </c>
      <c r="D78" s="498">
        <f>'Plot (7)'!$K$38</f>
        <v>0</v>
      </c>
      <c r="E78" s="499">
        <f>'Plot (7)'!$J$39</f>
        <v>0</v>
      </c>
      <c r="F78" s="498">
        <f>'Plot (7)'!$K$39</f>
        <v>0</v>
      </c>
      <c r="G78" s="499">
        <f>'Plot (7)'!$J$40</f>
        <v>0</v>
      </c>
      <c r="H78" s="498">
        <f>'Plot (7)'!$K$40</f>
        <v>0</v>
      </c>
      <c r="I78" s="499">
        <f>'Plot (7)'!$L$38</f>
        <v>0</v>
      </c>
      <c r="J78" s="498">
        <f>'Plot (7)'!$M$38</f>
        <v>0</v>
      </c>
      <c r="K78" s="499">
        <f>'Plot (7)'!$L$39</f>
        <v>0</v>
      </c>
      <c r="L78" s="498">
        <f>'Plot (7)'!$M$39</f>
        <v>0</v>
      </c>
      <c r="M78" s="499">
        <f>'Plot (7)'!$L$40</f>
        <v>0</v>
      </c>
      <c r="N78" s="498">
        <f>'Plot (7)'!$M$40</f>
        <v>0</v>
      </c>
      <c r="O78" s="499">
        <f>'Plot (7)'!$N$38</f>
        <v>0</v>
      </c>
      <c r="P78" s="498">
        <f>'Plot (7)'!$O$38</f>
        <v>0</v>
      </c>
      <c r="Q78" s="499">
        <f>'Plot (7)'!$N$39</f>
        <v>0</v>
      </c>
      <c r="R78" s="498">
        <f>'Plot (7)'!$O$39</f>
        <v>0</v>
      </c>
      <c r="S78" s="499">
        <f>'Plot (7)'!$N$40</f>
        <v>0</v>
      </c>
      <c r="T78" s="498">
        <f>'Plot (7)'!$O$40</f>
        <v>0</v>
      </c>
      <c r="U78" s="499">
        <f>'Plot (7)'!$P$38</f>
        <v>0</v>
      </c>
      <c r="V78" s="498">
        <f>'Plot (7)'!$Q$38</f>
        <v>0</v>
      </c>
      <c r="W78" s="499">
        <f>'Plot (7)'!$P$39</f>
        <v>0</v>
      </c>
      <c r="X78" s="498">
        <f>'Plot (7)'!$Q$39</f>
        <v>0</v>
      </c>
      <c r="Y78" s="499">
        <f>'Plot (7)'!$P$40</f>
        <v>0</v>
      </c>
      <c r="Z78" s="498">
        <f>'Plot (7)'!$Q$40</f>
        <v>0</v>
      </c>
      <c r="AA78" s="499">
        <f>'Plot (7)'!$R$38</f>
        <v>0</v>
      </c>
      <c r="AB78" s="498">
        <f>'Plot (7)'!$S$38</f>
        <v>0</v>
      </c>
      <c r="AC78" s="499">
        <f>'Plot (7)'!$R$39</f>
        <v>0</v>
      </c>
      <c r="AD78" s="498">
        <f>'Plot (7)'!$S$39</f>
        <v>0</v>
      </c>
      <c r="AE78" s="499">
        <f>'Plot (7)'!$R$40</f>
        <v>0</v>
      </c>
      <c r="AF78" s="498">
        <f>'Plot (7)'!$S$40</f>
        <v>0</v>
      </c>
      <c r="AG78" s="499">
        <f>'Plot (7)'!$T$38</f>
        <v>0</v>
      </c>
      <c r="AH78" s="498">
        <f>'Plot (7)'!$U$38</f>
        <v>0</v>
      </c>
      <c r="AI78" s="499">
        <f>'Plot (7)'!$T$39</f>
        <v>0</v>
      </c>
      <c r="AJ78" s="498">
        <f>'Plot (7)'!$U$39</f>
        <v>0</v>
      </c>
      <c r="AK78" s="499">
        <f>'Plot (7)'!$T$40</f>
        <v>0</v>
      </c>
      <c r="AL78" s="498">
        <f>'Plot (7)'!$U$40</f>
        <v>0</v>
      </c>
      <c r="AM78" s="9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99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0"/>
      <c r="CK78" s="90"/>
      <c r="CL78" s="90"/>
      <c r="CM78" s="90"/>
      <c r="CN78" s="90"/>
      <c r="CO78" s="90"/>
      <c r="CP78" s="90"/>
      <c r="CQ78" s="90"/>
    </row>
    <row r="79" spans="1:95" ht="45">
      <c r="A79" s="21">
        <v>8</v>
      </c>
      <c r="B79" s="23" t="s">
        <v>11</v>
      </c>
      <c r="C79" s="1090" t="str">
        <f ca="1">IF(CELL("type",('Plot (8)'!$J$8))="b","N/A",'Plot (8)'!$J$8)</f>
        <v>N/A</v>
      </c>
      <c r="D79" s="1091"/>
      <c r="E79" s="1091"/>
      <c r="F79" s="1091"/>
      <c r="G79" s="1091"/>
      <c r="H79" s="1092"/>
      <c r="I79" s="1090" t="str">
        <f ca="1">IF(CELL("type",('Plot (8)'!$L$8))="b","N/A",'Plot (8)'!$L$8)</f>
        <v>N/A</v>
      </c>
      <c r="J79" s="1091"/>
      <c r="K79" s="1091"/>
      <c r="L79" s="1091"/>
      <c r="M79" s="1091"/>
      <c r="N79" s="1092"/>
      <c r="O79" s="1090" t="str">
        <f ca="1">IF(CELL("type",('Plot (8)'!$N$8))="b","N/A",'Plot (8)'!$N$8)</f>
        <v>N/A</v>
      </c>
      <c r="P79" s="1091"/>
      <c r="Q79" s="1091"/>
      <c r="R79" s="1091"/>
      <c r="S79" s="1091"/>
      <c r="T79" s="1092"/>
      <c r="U79" s="1090" t="str">
        <f ca="1">IF(CELL("type",('Plot (8)'!$P$8))="b","N/A",'Plot (8)'!$P$8)</f>
        <v>N/A</v>
      </c>
      <c r="V79" s="1091"/>
      <c r="W79" s="1091"/>
      <c r="X79" s="1091"/>
      <c r="Y79" s="1091"/>
      <c r="Z79" s="1092"/>
      <c r="AA79" s="1090" t="str">
        <f ca="1">IF(CELL("type",('Plot (8)'!$R$8))="b","N/A",'Plot (8)'!$R$8)</f>
        <v>N/A</v>
      </c>
      <c r="AB79" s="1091"/>
      <c r="AC79" s="1091"/>
      <c r="AD79" s="1091"/>
      <c r="AE79" s="1091"/>
      <c r="AF79" s="1092"/>
      <c r="AG79" s="1090" t="str">
        <f ca="1">IF(CELL("type",('Plot (8)'!$T$8))="b","N/A",'Plot (8)'!$T$8)</f>
        <v>N/A</v>
      </c>
      <c r="AH79" s="1091"/>
      <c r="AI79" s="1091"/>
      <c r="AJ79" s="1091"/>
      <c r="AK79" s="1091"/>
      <c r="AL79" s="1092"/>
      <c r="AM79" s="90"/>
      <c r="AN79" s="100"/>
      <c r="AO79" s="100"/>
      <c r="AP79" s="100"/>
      <c r="AQ79" s="100"/>
      <c r="AR79" s="100"/>
      <c r="AS79" s="100"/>
      <c r="AT79" s="100"/>
      <c r="AU79" s="100"/>
      <c r="AV79" s="100"/>
      <c r="AW79" s="100"/>
      <c r="AX79" s="99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90"/>
      <c r="CM79" s="90"/>
      <c r="CN79" s="90"/>
      <c r="CO79" s="90"/>
      <c r="CP79" s="90"/>
      <c r="CQ79" s="90"/>
    </row>
    <row r="80" spans="1:95">
      <c r="A80" s="500">
        <v>8</v>
      </c>
      <c r="B80" s="498">
        <f>+'Plot (8)'!A$11</f>
        <v>0</v>
      </c>
      <c r="C80" s="499">
        <f>'Plot (8)'!$J$11</f>
        <v>0</v>
      </c>
      <c r="D80" s="498">
        <f>'Plot (8)'!$K$11</f>
        <v>0</v>
      </c>
      <c r="E80" s="499">
        <f>'Plot (8)'!$J$12</f>
        <v>0</v>
      </c>
      <c r="F80" s="498">
        <f>'Plot (8)'!$K$12</f>
        <v>0</v>
      </c>
      <c r="G80" s="499">
        <f>'Plot (8)'!$J$13</f>
        <v>0</v>
      </c>
      <c r="H80" s="498">
        <f>'Plot (8)'!$K$13</f>
        <v>0</v>
      </c>
      <c r="I80" s="499">
        <f>'Plot (8)'!$L$11</f>
        <v>0</v>
      </c>
      <c r="J80" s="498">
        <f>'Plot (8)'!$M$11</f>
        <v>0</v>
      </c>
      <c r="K80" s="499">
        <f>'Plot (8)'!$L$12</f>
        <v>0</v>
      </c>
      <c r="L80" s="498">
        <f>'Plot (8)'!$M$12</f>
        <v>0</v>
      </c>
      <c r="M80" s="499">
        <f>'Plot (8)'!$L$13</f>
        <v>0</v>
      </c>
      <c r="N80" s="498">
        <f>'Plot (8)'!$M$13</f>
        <v>0</v>
      </c>
      <c r="O80" s="499">
        <f>'Plot (8)'!$N$11</f>
        <v>0</v>
      </c>
      <c r="P80" s="498">
        <f>'Plot (8)'!$O$11</f>
        <v>0</v>
      </c>
      <c r="Q80" s="499">
        <f>'Plot (8)'!$N$12</f>
        <v>0</v>
      </c>
      <c r="R80" s="498">
        <f>'Plot (8)'!$O$12</f>
        <v>0</v>
      </c>
      <c r="S80" s="499">
        <f>'Plot (8)'!$N$13</f>
        <v>0</v>
      </c>
      <c r="T80" s="498">
        <f>'Plot (8)'!$O$13</f>
        <v>0</v>
      </c>
      <c r="U80" s="499">
        <f>'Plot (8)'!$P$11</f>
        <v>0</v>
      </c>
      <c r="V80" s="498">
        <f>'Plot (8)'!$Q$11</f>
        <v>0</v>
      </c>
      <c r="W80" s="499">
        <f>'Plot (8)'!$P$12</f>
        <v>0</v>
      </c>
      <c r="X80" s="498">
        <f>'Plot (8)'!$Q$12</f>
        <v>0</v>
      </c>
      <c r="Y80" s="499">
        <f>'Plot (8)'!$P$13</f>
        <v>0</v>
      </c>
      <c r="Z80" s="498">
        <f>'Plot (8)'!$Q$13</f>
        <v>0</v>
      </c>
      <c r="AA80" s="499">
        <f>'Plot (8)'!$R$11</f>
        <v>0</v>
      </c>
      <c r="AB80" s="498">
        <f>'Plot (8)'!$S$11</f>
        <v>0</v>
      </c>
      <c r="AC80" s="499">
        <f>'Plot (8)'!$R$12</f>
        <v>0</v>
      </c>
      <c r="AD80" s="498">
        <f>'Plot (8)'!$S$12</f>
        <v>0</v>
      </c>
      <c r="AE80" s="499">
        <f>'Plot (8)'!$R$13</f>
        <v>0</v>
      </c>
      <c r="AF80" s="498">
        <f>'Plot (8)'!$S$13</f>
        <v>0</v>
      </c>
      <c r="AG80" s="499">
        <f>'Plot (8)'!$T$11</f>
        <v>0</v>
      </c>
      <c r="AH80" s="498">
        <f>'Plot (8)'!$U$11</f>
        <v>0</v>
      </c>
      <c r="AI80" s="499">
        <f>'Plot (8)'!$T$12</f>
        <v>0</v>
      </c>
      <c r="AJ80" s="498">
        <f>'Plot (8)'!$U$12</f>
        <v>0</v>
      </c>
      <c r="AK80" s="499">
        <f>'Plot (8)'!$T$13</f>
        <v>0</v>
      </c>
      <c r="AL80" s="498">
        <f>'Plot (8)'!$U$13</f>
        <v>0</v>
      </c>
      <c r="AM80" s="90"/>
      <c r="AN80" s="100"/>
      <c r="AO80" s="100"/>
      <c r="AP80" s="100"/>
      <c r="AQ80" s="100"/>
      <c r="AR80" s="100"/>
      <c r="AS80" s="100"/>
      <c r="AT80" s="100"/>
      <c r="AU80" s="100"/>
      <c r="AV80" s="100"/>
      <c r="AW80" s="100"/>
      <c r="AX80" s="99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0"/>
      <c r="CK80" s="90"/>
      <c r="CL80" s="90"/>
      <c r="CM80" s="90"/>
      <c r="CN80" s="90"/>
      <c r="CO80" s="90"/>
      <c r="CP80" s="90"/>
      <c r="CQ80" s="90"/>
    </row>
    <row r="81" spans="1:95">
      <c r="A81" s="500">
        <v>8</v>
      </c>
      <c r="B81" s="498">
        <f>+'Plot (8)'!A$14</f>
        <v>0</v>
      </c>
      <c r="C81" s="499">
        <f>'Plot (8)'!$J$14</f>
        <v>0</v>
      </c>
      <c r="D81" s="498">
        <f>'Plot (8)'!$K$14</f>
        <v>0</v>
      </c>
      <c r="E81" s="499">
        <f>'Plot (8)'!$J$15</f>
        <v>0</v>
      </c>
      <c r="F81" s="498">
        <f>'Plot (8)'!$K$15</f>
        <v>0</v>
      </c>
      <c r="G81" s="499">
        <f>'Plot (8)'!$J$16</f>
        <v>0</v>
      </c>
      <c r="H81" s="498">
        <f>'Plot (8)'!$K$16</f>
        <v>0</v>
      </c>
      <c r="I81" s="499">
        <f>'Plot (8)'!$L$14</f>
        <v>0</v>
      </c>
      <c r="J81" s="498">
        <f>'Plot (8)'!$M$14</f>
        <v>0</v>
      </c>
      <c r="K81" s="499">
        <f>'Plot (8)'!$L$15</f>
        <v>0</v>
      </c>
      <c r="L81" s="498">
        <f>'Plot (8)'!$M$15</f>
        <v>0</v>
      </c>
      <c r="M81" s="499">
        <f>'Plot (8)'!$L$16</f>
        <v>0</v>
      </c>
      <c r="N81" s="498">
        <f>'Plot (8)'!$M$16</f>
        <v>0</v>
      </c>
      <c r="O81" s="499">
        <f>'Plot (8)'!$N$14</f>
        <v>0</v>
      </c>
      <c r="P81" s="498">
        <f>'Plot (8)'!$O$14</f>
        <v>0</v>
      </c>
      <c r="Q81" s="499">
        <f>'Plot (8)'!$N$15</f>
        <v>0</v>
      </c>
      <c r="R81" s="498">
        <f>'Plot (8)'!$O$15</f>
        <v>0</v>
      </c>
      <c r="S81" s="499">
        <f>'Plot (8)'!$N$16</f>
        <v>0</v>
      </c>
      <c r="T81" s="498">
        <f>'Plot (8)'!$O$16</f>
        <v>0</v>
      </c>
      <c r="U81" s="499">
        <f>'Plot (8)'!$P$14</f>
        <v>0</v>
      </c>
      <c r="V81" s="498">
        <f>'Plot (8)'!$Q$14</f>
        <v>0</v>
      </c>
      <c r="W81" s="499">
        <f>'Plot (8)'!$P$15</f>
        <v>0</v>
      </c>
      <c r="X81" s="498">
        <f>'Plot (8)'!$Q$15</f>
        <v>0</v>
      </c>
      <c r="Y81" s="499">
        <f>'Plot (8)'!$P$16</f>
        <v>0</v>
      </c>
      <c r="Z81" s="498">
        <f>'Plot (8)'!$Q$16</f>
        <v>0</v>
      </c>
      <c r="AA81" s="499">
        <f>'Plot (8)'!$R$14</f>
        <v>0</v>
      </c>
      <c r="AB81" s="498">
        <f>'Plot (8)'!$S$14</f>
        <v>0</v>
      </c>
      <c r="AC81" s="499">
        <f>'Plot (8)'!$R$15</f>
        <v>0</v>
      </c>
      <c r="AD81" s="498">
        <f>'Plot (8)'!$S$15</f>
        <v>0</v>
      </c>
      <c r="AE81" s="499">
        <f>'Plot (8)'!$R$16</f>
        <v>0</v>
      </c>
      <c r="AF81" s="498">
        <f>'Plot (8)'!$S$16</f>
        <v>0</v>
      </c>
      <c r="AG81" s="499">
        <f>'Plot (8)'!$T$14</f>
        <v>0</v>
      </c>
      <c r="AH81" s="498">
        <f>'Plot (8)'!$U$14</f>
        <v>0</v>
      </c>
      <c r="AI81" s="499">
        <f>'Plot (8)'!$T$15</f>
        <v>0</v>
      </c>
      <c r="AJ81" s="498">
        <f>'Plot (8)'!$U$15</f>
        <v>0</v>
      </c>
      <c r="AK81" s="499">
        <f>'Plot (8)'!$T$16</f>
        <v>0</v>
      </c>
      <c r="AL81" s="498">
        <f>'Plot (8)'!$U$16</f>
        <v>0</v>
      </c>
      <c r="AM81" s="90"/>
      <c r="AN81" s="100"/>
      <c r="AO81" s="100"/>
      <c r="AP81" s="100"/>
      <c r="AQ81" s="100"/>
      <c r="AR81" s="100"/>
      <c r="AS81" s="100"/>
      <c r="AT81" s="100"/>
      <c r="AU81" s="100"/>
      <c r="AV81" s="100"/>
      <c r="AW81" s="100"/>
      <c r="AX81" s="99"/>
      <c r="AY81" s="90"/>
      <c r="AZ81" s="90"/>
      <c r="BA81" s="90"/>
      <c r="BB81" s="90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0"/>
      <c r="CK81" s="90"/>
      <c r="CL81" s="90"/>
      <c r="CM81" s="90"/>
      <c r="CN81" s="90"/>
      <c r="CO81" s="90"/>
      <c r="CP81" s="90"/>
      <c r="CQ81" s="90"/>
    </row>
    <row r="82" spans="1:95">
      <c r="A82" s="500">
        <v>8</v>
      </c>
      <c r="B82" s="498">
        <f>+'Plot (8)'!A$17</f>
        <v>0</v>
      </c>
      <c r="C82" s="499">
        <f>'Plot (8)'!$J$17</f>
        <v>0</v>
      </c>
      <c r="D82" s="498">
        <f>'Plot (8)'!$K$17</f>
        <v>0</v>
      </c>
      <c r="E82" s="499">
        <f>'Plot (8)'!$J$18</f>
        <v>0</v>
      </c>
      <c r="F82" s="498">
        <f>'Plot (8)'!$K$18</f>
        <v>0</v>
      </c>
      <c r="G82" s="499">
        <f>'Plot (8)'!$J$19</f>
        <v>0</v>
      </c>
      <c r="H82" s="498">
        <f>'Plot (8)'!$K$19</f>
        <v>0</v>
      </c>
      <c r="I82" s="499">
        <f>'Plot (8)'!$L$17</f>
        <v>0</v>
      </c>
      <c r="J82" s="498">
        <f>'Plot (8)'!$M$17</f>
        <v>0</v>
      </c>
      <c r="K82" s="499">
        <f>'Plot (8)'!$L$18</f>
        <v>0</v>
      </c>
      <c r="L82" s="498">
        <f>'Plot (8)'!$M$18</f>
        <v>0</v>
      </c>
      <c r="M82" s="499">
        <f>'Plot (8)'!$L$19</f>
        <v>0</v>
      </c>
      <c r="N82" s="498">
        <f>'Plot (8)'!$M$19</f>
        <v>0</v>
      </c>
      <c r="O82" s="499">
        <f>'Plot (8)'!$N$17</f>
        <v>0</v>
      </c>
      <c r="P82" s="498">
        <f>'Plot (8)'!$O$17</f>
        <v>0</v>
      </c>
      <c r="Q82" s="499">
        <f>'Plot (8)'!$N$18</f>
        <v>0</v>
      </c>
      <c r="R82" s="498">
        <f>'Plot (8)'!$O$18</f>
        <v>0</v>
      </c>
      <c r="S82" s="499">
        <f>'Plot (8)'!$N$19</f>
        <v>0</v>
      </c>
      <c r="T82" s="498">
        <f>'Plot (8)'!$O$19</f>
        <v>0</v>
      </c>
      <c r="U82" s="499">
        <f>'Plot (8)'!$P$17</f>
        <v>0</v>
      </c>
      <c r="V82" s="498">
        <f>'Plot (8)'!$Q$17</f>
        <v>0</v>
      </c>
      <c r="W82" s="499">
        <f>'Plot (8)'!$P$18</f>
        <v>0</v>
      </c>
      <c r="X82" s="498">
        <f>'Plot (8)'!$Q$18</f>
        <v>0</v>
      </c>
      <c r="Y82" s="499">
        <f>'Plot (8)'!$P$19</f>
        <v>0</v>
      </c>
      <c r="Z82" s="498">
        <f>'Plot (8)'!$Q$19</f>
        <v>0</v>
      </c>
      <c r="AA82" s="499">
        <f>'Plot (8)'!$R$17</f>
        <v>0</v>
      </c>
      <c r="AB82" s="498">
        <f>'Plot (8)'!$S$17</f>
        <v>0</v>
      </c>
      <c r="AC82" s="499">
        <f>'Plot (8)'!$R$18</f>
        <v>0</v>
      </c>
      <c r="AD82" s="498">
        <f>'Plot (8)'!$S$18</f>
        <v>0</v>
      </c>
      <c r="AE82" s="499">
        <f>'Plot (8)'!$R$19</f>
        <v>0</v>
      </c>
      <c r="AF82" s="498">
        <f>'Plot (8)'!$S$19</f>
        <v>0</v>
      </c>
      <c r="AG82" s="499">
        <f>'Plot (8)'!$T$17</f>
        <v>0</v>
      </c>
      <c r="AH82" s="498">
        <f>'Plot (8)'!$U$17</f>
        <v>0</v>
      </c>
      <c r="AI82" s="499">
        <f>'Plot (8)'!$T$18</f>
        <v>0</v>
      </c>
      <c r="AJ82" s="498">
        <f>'Plot (8)'!$U$18</f>
        <v>0</v>
      </c>
      <c r="AK82" s="499">
        <f>'Plot (8)'!$T$19</f>
        <v>0</v>
      </c>
      <c r="AL82" s="498">
        <f>'Plot (8)'!$U$19</f>
        <v>0</v>
      </c>
      <c r="AM82" s="9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99"/>
      <c r="AY82" s="90"/>
      <c r="AZ82" s="90"/>
      <c r="BA82" s="90"/>
      <c r="BB82" s="90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0"/>
      <c r="BN82" s="90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0"/>
      <c r="BZ82" s="90"/>
      <c r="CA82" s="90"/>
      <c r="CB82" s="90"/>
      <c r="CC82" s="90"/>
      <c r="CD82" s="90"/>
      <c r="CE82" s="90"/>
      <c r="CF82" s="90"/>
      <c r="CG82" s="90"/>
      <c r="CH82" s="90"/>
      <c r="CI82" s="90"/>
      <c r="CJ82" s="90"/>
      <c r="CK82" s="90"/>
      <c r="CL82" s="90"/>
      <c r="CM82" s="90"/>
      <c r="CN82" s="90"/>
      <c r="CO82" s="90"/>
      <c r="CP82" s="90"/>
      <c r="CQ82" s="90"/>
    </row>
    <row r="83" spans="1:95">
      <c r="A83" s="500">
        <v>8</v>
      </c>
      <c r="B83" s="498">
        <f>+'Plot (8)'!A$20</f>
        <v>0</v>
      </c>
      <c r="C83" s="499">
        <f>'Plot (8)'!$J$20</f>
        <v>0</v>
      </c>
      <c r="D83" s="498">
        <f>'Plot (8)'!$K$20</f>
        <v>0</v>
      </c>
      <c r="E83" s="499">
        <f>'Plot (8)'!$J$21</f>
        <v>0</v>
      </c>
      <c r="F83" s="498">
        <f>'Plot (8)'!$K$21</f>
        <v>0</v>
      </c>
      <c r="G83" s="499">
        <f>'Plot (8)'!$J$22</f>
        <v>0</v>
      </c>
      <c r="H83" s="498">
        <f>'Plot (8)'!$K$22</f>
        <v>0</v>
      </c>
      <c r="I83" s="499">
        <f>'Plot (8)'!$L$20</f>
        <v>0</v>
      </c>
      <c r="J83" s="498">
        <f>'Plot (8)'!$M$20</f>
        <v>0</v>
      </c>
      <c r="K83" s="499">
        <f>'Plot (8)'!$L$21</f>
        <v>0</v>
      </c>
      <c r="L83" s="498">
        <f>'Plot (8)'!$M$21</f>
        <v>0</v>
      </c>
      <c r="M83" s="499">
        <f>'Plot (8)'!$L$22</f>
        <v>0</v>
      </c>
      <c r="N83" s="498">
        <f>'Plot (8)'!$M$22</f>
        <v>0</v>
      </c>
      <c r="O83" s="499">
        <f>'Plot (8)'!$N$20</f>
        <v>0</v>
      </c>
      <c r="P83" s="498">
        <f>'Plot (8)'!$O$20</f>
        <v>0</v>
      </c>
      <c r="Q83" s="499">
        <f>'Plot (8)'!$N$21</f>
        <v>0</v>
      </c>
      <c r="R83" s="498">
        <f>'Plot (8)'!$O$21</f>
        <v>0</v>
      </c>
      <c r="S83" s="499">
        <f>'Plot (8)'!$N$22</f>
        <v>0</v>
      </c>
      <c r="T83" s="498">
        <f>'Plot (8)'!$O$22</f>
        <v>0</v>
      </c>
      <c r="U83" s="499">
        <f>'Plot (8)'!$P$20</f>
        <v>0</v>
      </c>
      <c r="V83" s="498">
        <f>'Plot (8)'!$Q$20</f>
        <v>0</v>
      </c>
      <c r="W83" s="499">
        <f>'Plot (8)'!$P$21</f>
        <v>0</v>
      </c>
      <c r="X83" s="498">
        <f>'Plot (8)'!$Q$21</f>
        <v>0</v>
      </c>
      <c r="Y83" s="499">
        <f>'Plot (8)'!$P$22</f>
        <v>0</v>
      </c>
      <c r="Z83" s="498">
        <f>'Plot (8)'!$Q$22</f>
        <v>0</v>
      </c>
      <c r="AA83" s="499">
        <f>'Plot (8)'!$R$20</f>
        <v>0</v>
      </c>
      <c r="AB83" s="498">
        <f>'Plot (8)'!$S$20</f>
        <v>0</v>
      </c>
      <c r="AC83" s="499">
        <f>'Plot (8)'!$R$21</f>
        <v>0</v>
      </c>
      <c r="AD83" s="498">
        <f>'Plot (8)'!$S$21</f>
        <v>0</v>
      </c>
      <c r="AE83" s="499">
        <f>'Plot (8)'!$R$22</f>
        <v>0</v>
      </c>
      <c r="AF83" s="498">
        <f>'Plot (8)'!$S$22</f>
        <v>0</v>
      </c>
      <c r="AG83" s="499">
        <f>'Plot (8)'!$T$20</f>
        <v>0</v>
      </c>
      <c r="AH83" s="498">
        <f>'Plot (8)'!$U$20</f>
        <v>0</v>
      </c>
      <c r="AI83" s="499">
        <f>'Plot (8)'!$T$21</f>
        <v>0</v>
      </c>
      <c r="AJ83" s="498">
        <f>'Plot (8)'!$U$21</f>
        <v>0</v>
      </c>
      <c r="AK83" s="499">
        <f>'Plot (8)'!$T$22</f>
        <v>0</v>
      </c>
      <c r="AL83" s="498">
        <f>'Plot (8)'!$U$22</f>
        <v>0</v>
      </c>
      <c r="AM83" s="90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99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  <c r="CO83" s="90"/>
      <c r="CP83" s="90"/>
      <c r="CQ83" s="90"/>
    </row>
    <row r="84" spans="1:95">
      <c r="A84" s="500">
        <v>8</v>
      </c>
      <c r="B84" s="498">
        <f>+'Plot (8)'!A$23</f>
        <v>0</v>
      </c>
      <c r="C84" s="499">
        <f>'Plot (8)'!$J$23</f>
        <v>0</v>
      </c>
      <c r="D84" s="498">
        <f>'Plot (8)'!$K$23</f>
        <v>0</v>
      </c>
      <c r="E84" s="499">
        <f>'Plot (8)'!$J$24</f>
        <v>0</v>
      </c>
      <c r="F84" s="498">
        <f>'Plot (8)'!$K$24</f>
        <v>0</v>
      </c>
      <c r="G84" s="499">
        <f>'Plot (8)'!$J$25</f>
        <v>0</v>
      </c>
      <c r="H84" s="498">
        <f>'Plot (8)'!$K$25</f>
        <v>0</v>
      </c>
      <c r="I84" s="499">
        <f>'Plot (8)'!$L$23</f>
        <v>0</v>
      </c>
      <c r="J84" s="498">
        <f>'Plot (8)'!$M$23</f>
        <v>0</v>
      </c>
      <c r="K84" s="499">
        <f>'Plot (8)'!$L$24</f>
        <v>0</v>
      </c>
      <c r="L84" s="498">
        <f>'Plot (8)'!$M$24</f>
        <v>0</v>
      </c>
      <c r="M84" s="499">
        <f>'Plot (8)'!$L$25</f>
        <v>0</v>
      </c>
      <c r="N84" s="498">
        <f>'Plot (8)'!$M$25</f>
        <v>0</v>
      </c>
      <c r="O84" s="499">
        <f>'Plot (8)'!$N$23</f>
        <v>0</v>
      </c>
      <c r="P84" s="498">
        <f>'Plot (8)'!$O$23</f>
        <v>0</v>
      </c>
      <c r="Q84" s="499">
        <f>'Plot (8)'!$N$24</f>
        <v>0</v>
      </c>
      <c r="R84" s="498">
        <f>'Plot (8)'!$O$24</f>
        <v>0</v>
      </c>
      <c r="S84" s="499">
        <f>'Plot (8)'!$N$25</f>
        <v>0</v>
      </c>
      <c r="T84" s="498">
        <f>'Plot (8)'!$O$25</f>
        <v>0</v>
      </c>
      <c r="U84" s="499">
        <f>'Plot (8)'!$P$23</f>
        <v>0</v>
      </c>
      <c r="V84" s="498">
        <f>'Plot (8)'!$Q$23</f>
        <v>0</v>
      </c>
      <c r="W84" s="499">
        <f>'Plot (8)'!$P$24</f>
        <v>0</v>
      </c>
      <c r="X84" s="498">
        <f>'Plot (8)'!$Q$24</f>
        <v>0</v>
      </c>
      <c r="Y84" s="499">
        <f>'Plot (8)'!$P$25</f>
        <v>0</v>
      </c>
      <c r="Z84" s="498">
        <f>'Plot (8)'!$Q$25</f>
        <v>0</v>
      </c>
      <c r="AA84" s="499">
        <f>'Plot (8)'!$R$23</f>
        <v>0</v>
      </c>
      <c r="AB84" s="498">
        <f>'Plot (8)'!$S$23</f>
        <v>0</v>
      </c>
      <c r="AC84" s="499">
        <f>'Plot (8)'!$R$24</f>
        <v>0</v>
      </c>
      <c r="AD84" s="498">
        <f>'Plot (8)'!$S$24</f>
        <v>0</v>
      </c>
      <c r="AE84" s="499">
        <f>'Plot (8)'!$R$25</f>
        <v>0</v>
      </c>
      <c r="AF84" s="498">
        <f>'Plot (8)'!$S$25</f>
        <v>0</v>
      </c>
      <c r="AG84" s="499">
        <f>'Plot (8)'!$T$23</f>
        <v>0</v>
      </c>
      <c r="AH84" s="498">
        <f>'Plot (8)'!$U$23</f>
        <v>0</v>
      </c>
      <c r="AI84" s="499">
        <f>'Plot (8)'!$T$24</f>
        <v>0</v>
      </c>
      <c r="AJ84" s="498">
        <f>'Plot (8)'!$U$24</f>
        <v>0</v>
      </c>
      <c r="AK84" s="499">
        <f>'Plot (8)'!$T$25</f>
        <v>0</v>
      </c>
      <c r="AL84" s="498">
        <f>'Plot (8)'!$U$25</f>
        <v>0</v>
      </c>
      <c r="AM84" s="9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99"/>
      <c r="AY84" s="90"/>
      <c r="AZ84" s="90"/>
      <c r="BA84" s="90"/>
      <c r="BB84" s="90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0"/>
      <c r="BZ84" s="90"/>
      <c r="CA84" s="90"/>
      <c r="CB84" s="90"/>
      <c r="CC84" s="90"/>
      <c r="CD84" s="90"/>
      <c r="CE84" s="90"/>
      <c r="CF84" s="90"/>
      <c r="CG84" s="90"/>
      <c r="CH84" s="90"/>
      <c r="CI84" s="90"/>
      <c r="CJ84" s="90"/>
      <c r="CK84" s="90"/>
      <c r="CL84" s="90"/>
      <c r="CM84" s="90"/>
      <c r="CN84" s="90"/>
      <c r="CO84" s="90"/>
      <c r="CP84" s="90"/>
      <c r="CQ84" s="90"/>
    </row>
    <row r="85" spans="1:95">
      <c r="A85" s="500">
        <v>8</v>
      </c>
      <c r="B85" s="498">
        <f>+'Plot (8)'!A$26</f>
        <v>0</v>
      </c>
      <c r="C85" s="499">
        <f>'Plot (8)'!$J$26</f>
        <v>0</v>
      </c>
      <c r="D85" s="498">
        <f>'Plot (8)'!$K$26</f>
        <v>0</v>
      </c>
      <c r="E85" s="499">
        <f>'Plot (8)'!$J$27</f>
        <v>0</v>
      </c>
      <c r="F85" s="498">
        <f>'Plot (8)'!$K$27</f>
        <v>0</v>
      </c>
      <c r="G85" s="499">
        <f>'Plot (8)'!$J$28</f>
        <v>0</v>
      </c>
      <c r="H85" s="498">
        <f>'Plot (8)'!$K$28</f>
        <v>0</v>
      </c>
      <c r="I85" s="499">
        <f>'Plot (8)'!$L$26</f>
        <v>0</v>
      </c>
      <c r="J85" s="498">
        <f>'Plot (8)'!$M$26</f>
        <v>0</v>
      </c>
      <c r="K85" s="499">
        <f>'Plot (8)'!$L$27</f>
        <v>0</v>
      </c>
      <c r="L85" s="498">
        <f>'Plot (8)'!$M$27</f>
        <v>0</v>
      </c>
      <c r="M85" s="499">
        <f>'Plot (8)'!$L$28</f>
        <v>0</v>
      </c>
      <c r="N85" s="498">
        <f>'Plot (8)'!$M$28</f>
        <v>0</v>
      </c>
      <c r="O85" s="499">
        <f>'Plot (8)'!$N$26</f>
        <v>0</v>
      </c>
      <c r="P85" s="498">
        <f>'Plot (8)'!$O$26</f>
        <v>0</v>
      </c>
      <c r="Q85" s="499">
        <f>'Plot (8)'!$N$27</f>
        <v>0</v>
      </c>
      <c r="R85" s="498">
        <f>'Plot (8)'!$O$27</f>
        <v>0</v>
      </c>
      <c r="S85" s="499">
        <f>'Plot (8)'!$N$28</f>
        <v>0</v>
      </c>
      <c r="T85" s="498">
        <f>'Plot (8)'!$O$28</f>
        <v>0</v>
      </c>
      <c r="U85" s="499">
        <f>'Plot (8)'!$P$26</f>
        <v>0</v>
      </c>
      <c r="V85" s="498">
        <f>'Plot (8)'!$Q$26</f>
        <v>0</v>
      </c>
      <c r="W85" s="499">
        <f>'Plot (8)'!$P$27</f>
        <v>0</v>
      </c>
      <c r="X85" s="498">
        <f>'Plot (8)'!$Q$27</f>
        <v>0</v>
      </c>
      <c r="Y85" s="499">
        <f>'Plot (8)'!$P$28</f>
        <v>0</v>
      </c>
      <c r="Z85" s="498">
        <f>'Plot (8)'!$Q$28</f>
        <v>0</v>
      </c>
      <c r="AA85" s="499">
        <f>'Plot (8)'!$R$26</f>
        <v>0</v>
      </c>
      <c r="AB85" s="498">
        <f>'Plot (8)'!$S$26</f>
        <v>0</v>
      </c>
      <c r="AC85" s="499">
        <f>'Plot (8)'!$R$27</f>
        <v>0</v>
      </c>
      <c r="AD85" s="498">
        <f>'Plot (8)'!$S$27</f>
        <v>0</v>
      </c>
      <c r="AE85" s="499">
        <f>'Plot (8)'!$R$28</f>
        <v>0</v>
      </c>
      <c r="AF85" s="498">
        <f>'Plot (8)'!$S$28</f>
        <v>0</v>
      </c>
      <c r="AG85" s="499">
        <f>'Plot (8)'!$T$26</f>
        <v>0</v>
      </c>
      <c r="AH85" s="498">
        <f>'Plot (8)'!$U$26</f>
        <v>0</v>
      </c>
      <c r="AI85" s="499">
        <f>'Plot (8)'!$T$27</f>
        <v>0</v>
      </c>
      <c r="AJ85" s="498">
        <f>'Plot (8)'!$U$27</f>
        <v>0</v>
      </c>
      <c r="AK85" s="499">
        <f>'Plot (8)'!$T$28</f>
        <v>0</v>
      </c>
      <c r="AL85" s="498">
        <f>'Plot (8)'!$U$28</f>
        <v>0</v>
      </c>
      <c r="AM85" s="9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99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90"/>
      <c r="CM85" s="90"/>
      <c r="CN85" s="90"/>
      <c r="CO85" s="90"/>
      <c r="CP85" s="90"/>
      <c r="CQ85" s="90"/>
    </row>
    <row r="86" spans="1:95">
      <c r="A86" s="500">
        <v>8</v>
      </c>
      <c r="B86" s="498">
        <f>+'Plot (8)'!A$29</f>
        <v>0</v>
      </c>
      <c r="C86" s="499">
        <f>'Plot (8)'!$J$29</f>
        <v>0</v>
      </c>
      <c r="D86" s="498">
        <f>'Plot (8)'!$K$29</f>
        <v>0</v>
      </c>
      <c r="E86" s="499">
        <f>'Plot (8)'!$J$30</f>
        <v>0</v>
      </c>
      <c r="F86" s="498">
        <f>'Plot (8)'!$K$30</f>
        <v>0</v>
      </c>
      <c r="G86" s="499">
        <f>'Plot (8)'!$J$31</f>
        <v>0</v>
      </c>
      <c r="H86" s="498">
        <f>'Plot (8)'!$K$31</f>
        <v>0</v>
      </c>
      <c r="I86" s="499">
        <f>'Plot (8)'!$L$29</f>
        <v>0</v>
      </c>
      <c r="J86" s="498">
        <f>'Plot (8)'!$M$29</f>
        <v>0</v>
      </c>
      <c r="K86" s="499">
        <f>'Plot (8)'!$L$30</f>
        <v>0</v>
      </c>
      <c r="L86" s="498">
        <f>'Plot (8)'!$M$30</f>
        <v>0</v>
      </c>
      <c r="M86" s="499">
        <f>'Plot (8)'!$L$31</f>
        <v>0</v>
      </c>
      <c r="N86" s="498">
        <f>'Plot (8)'!$M$31</f>
        <v>0</v>
      </c>
      <c r="O86" s="499">
        <f>'Plot (8)'!$N$29</f>
        <v>0</v>
      </c>
      <c r="P86" s="498">
        <f>'Plot (8)'!$O$29</f>
        <v>0</v>
      </c>
      <c r="Q86" s="499">
        <f>'Plot (8)'!$N$30</f>
        <v>0</v>
      </c>
      <c r="R86" s="498">
        <f>'Plot (8)'!$O$30</f>
        <v>0</v>
      </c>
      <c r="S86" s="499">
        <f>'Plot (8)'!$N$31</f>
        <v>0</v>
      </c>
      <c r="T86" s="498">
        <f>'Plot (8)'!$O$31</f>
        <v>0</v>
      </c>
      <c r="U86" s="499">
        <f>'Plot (8)'!$P$29</f>
        <v>0</v>
      </c>
      <c r="V86" s="498">
        <f>'Plot (8)'!$Q$29</f>
        <v>0</v>
      </c>
      <c r="W86" s="499">
        <f>'Plot (8)'!$P$30</f>
        <v>0</v>
      </c>
      <c r="X86" s="498">
        <f>'Plot (8)'!$Q$30</f>
        <v>0</v>
      </c>
      <c r="Y86" s="499">
        <f>'Plot (8)'!$P$31</f>
        <v>0</v>
      </c>
      <c r="Z86" s="498">
        <f>'Plot (8)'!$Q$31</f>
        <v>0</v>
      </c>
      <c r="AA86" s="499">
        <f>'Plot (8)'!$R$29</f>
        <v>0</v>
      </c>
      <c r="AB86" s="498">
        <f>'Plot (8)'!$S$29</f>
        <v>0</v>
      </c>
      <c r="AC86" s="499">
        <f>'Plot (8)'!$R$30</f>
        <v>0</v>
      </c>
      <c r="AD86" s="498">
        <f>'Plot (8)'!$S$30</f>
        <v>0</v>
      </c>
      <c r="AE86" s="499">
        <f>'Plot (8)'!$R$31</f>
        <v>0</v>
      </c>
      <c r="AF86" s="498">
        <f>'Plot (8)'!$S$31</f>
        <v>0</v>
      </c>
      <c r="AG86" s="499">
        <f>'Plot (8)'!$T$29</f>
        <v>0</v>
      </c>
      <c r="AH86" s="498">
        <f>'Plot (8)'!$U$29</f>
        <v>0</v>
      </c>
      <c r="AI86" s="499">
        <f>'Plot (8)'!$T$30</f>
        <v>0</v>
      </c>
      <c r="AJ86" s="498">
        <f>'Plot (8)'!$U$30</f>
        <v>0</v>
      </c>
      <c r="AK86" s="499">
        <f>'Plot (8)'!$T$31</f>
        <v>0</v>
      </c>
      <c r="AL86" s="498">
        <f>'Plot (8)'!$U$31</f>
        <v>0</v>
      </c>
      <c r="AM86" s="9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99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  <c r="CO86" s="90"/>
      <c r="CP86" s="90"/>
      <c r="CQ86" s="90"/>
    </row>
    <row r="87" spans="1:95">
      <c r="A87" s="500">
        <v>8</v>
      </c>
      <c r="B87" s="498">
        <f>+'Plot (8)'!A$32</f>
        <v>0</v>
      </c>
      <c r="C87" s="499">
        <f>'Plot (8)'!$J$32</f>
        <v>0</v>
      </c>
      <c r="D87" s="498">
        <f>'Plot (8)'!$K$32</f>
        <v>0</v>
      </c>
      <c r="E87" s="499">
        <f>'Plot (8)'!$J$33</f>
        <v>0</v>
      </c>
      <c r="F87" s="498">
        <f>'Plot (8)'!$K$33</f>
        <v>0</v>
      </c>
      <c r="G87" s="499">
        <f>'Plot (8)'!$J$34</f>
        <v>0</v>
      </c>
      <c r="H87" s="498">
        <f>'Plot (8)'!$K$34</f>
        <v>0</v>
      </c>
      <c r="I87" s="499">
        <f>'Plot (8)'!$L$32</f>
        <v>0</v>
      </c>
      <c r="J87" s="498">
        <f>'Plot (8)'!$M$32</f>
        <v>0</v>
      </c>
      <c r="K87" s="499">
        <f>'Plot (8)'!$L$33</f>
        <v>0</v>
      </c>
      <c r="L87" s="498">
        <f>'Plot (8)'!$M$33</f>
        <v>0</v>
      </c>
      <c r="M87" s="499">
        <f>'Plot (8)'!$L$34</f>
        <v>0</v>
      </c>
      <c r="N87" s="498">
        <f>'Plot (8)'!$M$34</f>
        <v>0</v>
      </c>
      <c r="O87" s="499">
        <f>'Plot (8)'!$N$32</f>
        <v>0</v>
      </c>
      <c r="P87" s="498">
        <f>'Plot (8)'!$O$32</f>
        <v>0</v>
      </c>
      <c r="Q87" s="499">
        <f>'Plot (8)'!$N$33</f>
        <v>0</v>
      </c>
      <c r="R87" s="498">
        <f>'Plot (8)'!$O$33</f>
        <v>0</v>
      </c>
      <c r="S87" s="499">
        <f>'Plot (8)'!$N$34</f>
        <v>0</v>
      </c>
      <c r="T87" s="498">
        <f>'Plot (8)'!$O$34</f>
        <v>0</v>
      </c>
      <c r="U87" s="499">
        <f>'Plot (8)'!$P$32</f>
        <v>0</v>
      </c>
      <c r="V87" s="498">
        <f>'Plot (8)'!$Q$32</f>
        <v>0</v>
      </c>
      <c r="W87" s="499">
        <f>'Plot (8)'!$P$33</f>
        <v>0</v>
      </c>
      <c r="X87" s="498">
        <f>'Plot (8)'!$Q$33</f>
        <v>0</v>
      </c>
      <c r="Y87" s="499">
        <f>'Plot (8)'!$P$34</f>
        <v>0</v>
      </c>
      <c r="Z87" s="498">
        <f>'Plot (8)'!$Q$34</f>
        <v>0</v>
      </c>
      <c r="AA87" s="499">
        <f>'Plot (8)'!$R$32</f>
        <v>0</v>
      </c>
      <c r="AB87" s="498">
        <f>'Plot (8)'!$S$32</f>
        <v>0</v>
      </c>
      <c r="AC87" s="499">
        <f>'Plot (8)'!$R$33</f>
        <v>0</v>
      </c>
      <c r="AD87" s="498">
        <f>'Plot (8)'!$S$33</f>
        <v>0</v>
      </c>
      <c r="AE87" s="499">
        <f>'Plot (8)'!$R$34</f>
        <v>0</v>
      </c>
      <c r="AF87" s="498">
        <f>'Plot (8)'!$S$34</f>
        <v>0</v>
      </c>
      <c r="AG87" s="499">
        <f>'Plot (8)'!$T$32</f>
        <v>0</v>
      </c>
      <c r="AH87" s="498">
        <f>'Plot (8)'!$U$32</f>
        <v>0</v>
      </c>
      <c r="AI87" s="499">
        <f>'Plot (8)'!$T$33</f>
        <v>0</v>
      </c>
      <c r="AJ87" s="498">
        <f>'Plot (8)'!$U$33</f>
        <v>0</v>
      </c>
      <c r="AK87" s="499">
        <f>'Plot (8)'!$T$34</f>
        <v>0</v>
      </c>
      <c r="AL87" s="498">
        <f>'Plot (8)'!$U$34</f>
        <v>0</v>
      </c>
      <c r="AM87" s="9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99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90"/>
      <c r="CM87" s="90"/>
      <c r="CN87" s="90"/>
      <c r="CO87" s="90"/>
      <c r="CP87" s="90"/>
      <c r="CQ87" s="90"/>
    </row>
    <row r="88" spans="1:95">
      <c r="A88" s="500">
        <v>8</v>
      </c>
      <c r="B88" s="498">
        <f>+'Plot (8)'!A$35</f>
        <v>0</v>
      </c>
      <c r="C88" s="499">
        <f>'Plot (8)'!$J$35</f>
        <v>0</v>
      </c>
      <c r="D88" s="498">
        <f>'Plot (8)'!$K$35</f>
        <v>0</v>
      </c>
      <c r="E88" s="499">
        <f>'Plot (8)'!$J$36</f>
        <v>0</v>
      </c>
      <c r="F88" s="498">
        <f>'Plot (8)'!$K$36</f>
        <v>0</v>
      </c>
      <c r="G88" s="499">
        <f>'Plot (8)'!$J$37</f>
        <v>0</v>
      </c>
      <c r="H88" s="498">
        <f>'Plot (8)'!$K$37</f>
        <v>0</v>
      </c>
      <c r="I88" s="499">
        <f>'Plot (8)'!$L$35</f>
        <v>0</v>
      </c>
      <c r="J88" s="498">
        <f>'Plot (8)'!$M$35</f>
        <v>0</v>
      </c>
      <c r="K88" s="499">
        <f>'Plot (8)'!$L$36</f>
        <v>0</v>
      </c>
      <c r="L88" s="498">
        <f>'Plot (8)'!$M$36</f>
        <v>0</v>
      </c>
      <c r="M88" s="499">
        <f>'Plot (8)'!$L$37</f>
        <v>0</v>
      </c>
      <c r="N88" s="498">
        <f>'Plot (8)'!$M$37</f>
        <v>0</v>
      </c>
      <c r="O88" s="499">
        <f>'Plot (8)'!$N$35</f>
        <v>0</v>
      </c>
      <c r="P88" s="498">
        <f>'Plot (8)'!$O$35</f>
        <v>0</v>
      </c>
      <c r="Q88" s="499">
        <f>'Plot (8)'!$N$36</f>
        <v>0</v>
      </c>
      <c r="R88" s="498">
        <f>'Plot (8)'!$O$36</f>
        <v>0</v>
      </c>
      <c r="S88" s="499">
        <f>'Plot (8)'!$N$37</f>
        <v>0</v>
      </c>
      <c r="T88" s="498">
        <f>'Plot (8)'!$O$37</f>
        <v>0</v>
      </c>
      <c r="U88" s="499">
        <f>'Plot (8)'!$P$35</f>
        <v>0</v>
      </c>
      <c r="V88" s="498">
        <f>'Plot (8)'!$Q$35</f>
        <v>0</v>
      </c>
      <c r="W88" s="499">
        <f>'Plot (8)'!$P$36</f>
        <v>0</v>
      </c>
      <c r="X88" s="498">
        <f>'Plot (8)'!$Q$36</f>
        <v>0</v>
      </c>
      <c r="Y88" s="499">
        <f>'Plot (8)'!$P$37</f>
        <v>0</v>
      </c>
      <c r="Z88" s="498">
        <f>'Plot (8)'!$Q$37</f>
        <v>0</v>
      </c>
      <c r="AA88" s="499">
        <f>'Plot (8)'!$R$35</f>
        <v>0</v>
      </c>
      <c r="AB88" s="498">
        <f>'Plot (8)'!$S$35</f>
        <v>0</v>
      </c>
      <c r="AC88" s="499">
        <f>'Plot (8)'!$R$36</f>
        <v>0</v>
      </c>
      <c r="AD88" s="498">
        <f>'Plot (8)'!$S$36</f>
        <v>0</v>
      </c>
      <c r="AE88" s="499">
        <f>'Plot (8)'!$R$37</f>
        <v>0</v>
      </c>
      <c r="AF88" s="498">
        <f>'Plot (8)'!$S$37</f>
        <v>0</v>
      </c>
      <c r="AG88" s="499">
        <f>'Plot (8)'!$T$35</f>
        <v>0</v>
      </c>
      <c r="AH88" s="498">
        <f>'Plot (8)'!$U$35</f>
        <v>0</v>
      </c>
      <c r="AI88" s="499">
        <f>'Plot (8)'!$T$36</f>
        <v>0</v>
      </c>
      <c r="AJ88" s="498">
        <f>'Plot (8)'!$U$36</f>
        <v>0</v>
      </c>
      <c r="AK88" s="499">
        <f>'Plot (8)'!$T$37</f>
        <v>0</v>
      </c>
      <c r="AL88" s="498">
        <f>'Plot (8)'!$U$37</f>
        <v>0</v>
      </c>
      <c r="AM88" s="90"/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99"/>
      <c r="AY88" s="90"/>
      <c r="AZ88" s="90"/>
      <c r="BA88" s="90"/>
      <c r="BB88" s="90"/>
      <c r="BC88" s="90"/>
      <c r="BD88" s="90"/>
      <c r="BE88" s="90"/>
      <c r="BF88" s="90"/>
      <c r="BG88" s="90"/>
      <c r="BH88" s="90"/>
      <c r="BI88" s="90"/>
      <c r="BJ88" s="90"/>
      <c r="BK88" s="90"/>
      <c r="BL88" s="90"/>
      <c r="BM88" s="90"/>
      <c r="BN88" s="90"/>
      <c r="BO88" s="90"/>
      <c r="BP88" s="90"/>
      <c r="BQ88" s="90"/>
      <c r="BR88" s="90"/>
      <c r="BS88" s="90"/>
      <c r="BT88" s="90"/>
      <c r="BU88" s="90"/>
      <c r="BV88" s="90"/>
      <c r="BW88" s="90"/>
      <c r="BX88" s="90"/>
      <c r="BY88" s="90"/>
      <c r="BZ88" s="90"/>
      <c r="CA88" s="90"/>
      <c r="CB88" s="90"/>
      <c r="CC88" s="90"/>
      <c r="CD88" s="90"/>
      <c r="CE88" s="90"/>
      <c r="CF88" s="90"/>
      <c r="CG88" s="90"/>
      <c r="CH88" s="90"/>
      <c r="CI88" s="90"/>
      <c r="CJ88" s="90"/>
      <c r="CK88" s="90"/>
      <c r="CL88" s="90"/>
      <c r="CM88" s="90"/>
      <c r="CN88" s="90"/>
      <c r="CO88" s="90"/>
      <c r="CP88" s="90"/>
      <c r="CQ88" s="90"/>
    </row>
    <row r="89" spans="1:95">
      <c r="A89" s="500">
        <v>8</v>
      </c>
      <c r="B89" s="498">
        <f>+'Plot (8)'!A$38</f>
        <v>0</v>
      </c>
      <c r="C89" s="499">
        <f>'Plot (8)'!$J$38</f>
        <v>0</v>
      </c>
      <c r="D89" s="498">
        <f>'Plot (8)'!$K$38</f>
        <v>0</v>
      </c>
      <c r="E89" s="499">
        <f>'Plot (8)'!$J$39</f>
        <v>0</v>
      </c>
      <c r="F89" s="498">
        <f>'Plot (8)'!$K$39</f>
        <v>0</v>
      </c>
      <c r="G89" s="499">
        <f>'Plot (8)'!$J$40</f>
        <v>0</v>
      </c>
      <c r="H89" s="498">
        <f>'Plot (8)'!$K$40</f>
        <v>0</v>
      </c>
      <c r="I89" s="499">
        <f>'Plot (8)'!$L$38</f>
        <v>0</v>
      </c>
      <c r="J89" s="498">
        <f>'Plot (8)'!$M$38</f>
        <v>0</v>
      </c>
      <c r="K89" s="499">
        <f>'Plot (8)'!$L$39</f>
        <v>0</v>
      </c>
      <c r="L89" s="498">
        <f>'Plot (8)'!$M$39</f>
        <v>0</v>
      </c>
      <c r="M89" s="499">
        <f>'Plot (8)'!$L$40</f>
        <v>0</v>
      </c>
      <c r="N89" s="498">
        <f>'Plot (8)'!$M$40</f>
        <v>0</v>
      </c>
      <c r="O89" s="499">
        <f>'Plot (8)'!$N$38</f>
        <v>0</v>
      </c>
      <c r="P89" s="498">
        <f>'Plot (8)'!$O$38</f>
        <v>0</v>
      </c>
      <c r="Q89" s="499">
        <f>'Plot (8)'!$N$39</f>
        <v>0</v>
      </c>
      <c r="R89" s="498">
        <f>'Plot (8)'!$O$39</f>
        <v>0</v>
      </c>
      <c r="S89" s="499">
        <f>'Plot (8)'!$N$40</f>
        <v>0</v>
      </c>
      <c r="T89" s="498">
        <f>'Plot (8)'!$O$40</f>
        <v>0</v>
      </c>
      <c r="U89" s="499">
        <f>'Plot (8)'!$P$38</f>
        <v>0</v>
      </c>
      <c r="V89" s="498">
        <f>'Plot (8)'!$Q$38</f>
        <v>0</v>
      </c>
      <c r="W89" s="499">
        <f>'Plot (8)'!$P$39</f>
        <v>0</v>
      </c>
      <c r="X89" s="498">
        <f>'Plot (8)'!$Q$39</f>
        <v>0</v>
      </c>
      <c r="Y89" s="499">
        <f>'Plot (8)'!$P$40</f>
        <v>0</v>
      </c>
      <c r="Z89" s="498">
        <f>'Plot (8)'!$Q$40</f>
        <v>0</v>
      </c>
      <c r="AA89" s="499">
        <f>'Plot (8)'!$R$38</f>
        <v>0</v>
      </c>
      <c r="AB89" s="498">
        <f>'Plot (8)'!$S$38</f>
        <v>0</v>
      </c>
      <c r="AC89" s="499">
        <f>'Plot (8)'!$R$39</f>
        <v>0</v>
      </c>
      <c r="AD89" s="498">
        <f>'Plot (8)'!$S$39</f>
        <v>0</v>
      </c>
      <c r="AE89" s="499">
        <f>'Plot (8)'!$R$40</f>
        <v>0</v>
      </c>
      <c r="AF89" s="498">
        <f>'Plot (8)'!$S$40</f>
        <v>0</v>
      </c>
      <c r="AG89" s="499">
        <f>'Plot (8)'!$T$38</f>
        <v>0</v>
      </c>
      <c r="AH89" s="498">
        <f>'Plot (8)'!$U$38</f>
        <v>0</v>
      </c>
      <c r="AI89" s="499">
        <f>'Plot (8)'!$T$39</f>
        <v>0</v>
      </c>
      <c r="AJ89" s="498">
        <f>'Plot (8)'!$U$39</f>
        <v>0</v>
      </c>
      <c r="AK89" s="499">
        <f>'Plot (8)'!$T$40</f>
        <v>0</v>
      </c>
      <c r="AL89" s="498">
        <f>'Plot (8)'!$U$40</f>
        <v>0</v>
      </c>
      <c r="AM89" s="9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99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0"/>
      <c r="BN89" s="90"/>
      <c r="BO89" s="90"/>
      <c r="BP89" s="90"/>
      <c r="BQ89" s="90"/>
      <c r="BR89" s="90"/>
      <c r="BS89" s="90"/>
      <c r="BT89" s="90"/>
      <c r="BU89" s="90"/>
      <c r="BV89" s="90"/>
      <c r="BW89" s="90"/>
      <c r="BX89" s="90"/>
      <c r="BY89" s="90"/>
      <c r="BZ89" s="90"/>
      <c r="CA89" s="90"/>
      <c r="CB89" s="90"/>
      <c r="CC89" s="90"/>
      <c r="CD89" s="90"/>
      <c r="CE89" s="90"/>
      <c r="CF89" s="90"/>
      <c r="CG89" s="90"/>
      <c r="CH89" s="90"/>
      <c r="CI89" s="90"/>
      <c r="CJ89" s="90"/>
      <c r="CK89" s="90"/>
      <c r="CL89" s="90"/>
      <c r="CM89" s="90"/>
      <c r="CN89" s="90"/>
      <c r="CO89" s="90"/>
      <c r="CP89" s="90"/>
      <c r="CQ89" s="90"/>
    </row>
    <row r="90" spans="1:95" ht="45">
      <c r="A90" s="21">
        <v>9</v>
      </c>
      <c r="B90" s="23" t="s">
        <v>11</v>
      </c>
      <c r="C90" s="1090" t="str">
        <f ca="1">IF(CELL("type",('Plot (9)'!$J$8))="b","N/A",'Plot (9)'!$J$8)</f>
        <v>N/A</v>
      </c>
      <c r="D90" s="1091"/>
      <c r="E90" s="1091"/>
      <c r="F90" s="1091"/>
      <c r="G90" s="1091"/>
      <c r="H90" s="1092"/>
      <c r="I90" s="1090" t="str">
        <f ca="1">IF(CELL("type",('Plot (9)'!$L$8))="b","N/A",'Plot (9)'!$L$8)</f>
        <v>N/A</v>
      </c>
      <c r="J90" s="1091"/>
      <c r="K90" s="1091"/>
      <c r="L90" s="1091"/>
      <c r="M90" s="1091"/>
      <c r="N90" s="1092"/>
      <c r="O90" s="1090" t="str">
        <f ca="1">IF(CELL("type",('Plot (9)'!$N$8))="b","N/A",'Plot (9)'!$N$8)</f>
        <v>N/A</v>
      </c>
      <c r="P90" s="1091"/>
      <c r="Q90" s="1091"/>
      <c r="R90" s="1091"/>
      <c r="S90" s="1091"/>
      <c r="T90" s="1092"/>
      <c r="U90" s="1090" t="str">
        <f ca="1">IF(CELL("type",('Plot (9)'!$P$8))="b","N/A",'Plot (9)'!$P$8)</f>
        <v>N/A</v>
      </c>
      <c r="V90" s="1091"/>
      <c r="W90" s="1091"/>
      <c r="X90" s="1091"/>
      <c r="Y90" s="1091"/>
      <c r="Z90" s="1092"/>
      <c r="AA90" s="1090" t="str">
        <f ca="1">IF(CELL("type",('Plot (9)'!$R$8))="b","N/A",'Plot (9)'!$R$8)</f>
        <v>N/A</v>
      </c>
      <c r="AB90" s="1091"/>
      <c r="AC90" s="1091"/>
      <c r="AD90" s="1091"/>
      <c r="AE90" s="1091"/>
      <c r="AF90" s="1092"/>
      <c r="AG90" s="1090" t="str">
        <f ca="1">IF(CELL("type",('Plot (9)'!$T$8))="b","N/A",'Plot (9)'!$T$8)</f>
        <v>N/A</v>
      </c>
      <c r="AH90" s="1091"/>
      <c r="AI90" s="1091"/>
      <c r="AJ90" s="1091"/>
      <c r="AK90" s="1091"/>
      <c r="AL90" s="1092"/>
      <c r="AM90" s="90"/>
      <c r="AN90" s="100"/>
      <c r="AO90" s="100"/>
      <c r="AP90" s="100"/>
      <c r="AQ90" s="100"/>
      <c r="AR90" s="100"/>
      <c r="AS90" s="100"/>
      <c r="AT90" s="100"/>
      <c r="AU90" s="100"/>
      <c r="AV90" s="100"/>
      <c r="AW90" s="100"/>
      <c r="AX90" s="99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0"/>
      <c r="BZ90" s="90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0"/>
    </row>
    <row r="91" spans="1:95">
      <c r="A91" s="500">
        <v>9</v>
      </c>
      <c r="B91" s="498">
        <f>+'Plot (9)'!A$11</f>
        <v>0</v>
      </c>
      <c r="C91" s="499">
        <f>'Plot (9)'!$J$11</f>
        <v>0</v>
      </c>
      <c r="D91" s="498">
        <f>'Plot (9)'!$K$11</f>
        <v>0</v>
      </c>
      <c r="E91" s="499">
        <f>'Plot (9)'!$J$12</f>
        <v>0</v>
      </c>
      <c r="F91" s="498">
        <f>'Plot (9)'!$K$12</f>
        <v>0</v>
      </c>
      <c r="G91" s="499">
        <f>'Plot (9)'!$J$13</f>
        <v>0</v>
      </c>
      <c r="H91" s="498">
        <f>'Plot (9)'!$K$13</f>
        <v>0</v>
      </c>
      <c r="I91" s="499">
        <f>'Plot (9)'!$L$11</f>
        <v>0</v>
      </c>
      <c r="J91" s="498">
        <f>'Plot (9)'!$M$11</f>
        <v>0</v>
      </c>
      <c r="K91" s="499">
        <f>'Plot (9)'!$L$12</f>
        <v>0</v>
      </c>
      <c r="L91" s="498">
        <f>'Plot (9)'!$M$12</f>
        <v>0</v>
      </c>
      <c r="M91" s="499">
        <f>'Plot (9)'!$L$13</f>
        <v>0</v>
      </c>
      <c r="N91" s="498">
        <f>'Plot (9)'!$M$13</f>
        <v>0</v>
      </c>
      <c r="O91" s="499">
        <f>'Plot (9)'!$N$11</f>
        <v>0</v>
      </c>
      <c r="P91" s="498">
        <f>'Plot (9)'!$O$11</f>
        <v>0</v>
      </c>
      <c r="Q91" s="499">
        <f>'Plot (9)'!$N$12</f>
        <v>0</v>
      </c>
      <c r="R91" s="498">
        <f>'Plot (9)'!$O$12</f>
        <v>0</v>
      </c>
      <c r="S91" s="499">
        <f>'Plot (9)'!$N$13</f>
        <v>0</v>
      </c>
      <c r="T91" s="498">
        <f>'Plot (9)'!$O$13</f>
        <v>0</v>
      </c>
      <c r="U91" s="499">
        <f>'Plot (9)'!$P$11</f>
        <v>0</v>
      </c>
      <c r="V91" s="498">
        <f>'Plot (9)'!$Q$11</f>
        <v>0</v>
      </c>
      <c r="W91" s="499">
        <f>'Plot (9)'!$P$12</f>
        <v>0</v>
      </c>
      <c r="X91" s="498">
        <f>'Plot (9)'!$Q$12</f>
        <v>0</v>
      </c>
      <c r="Y91" s="499">
        <f>'Plot (9)'!$P$13</f>
        <v>0</v>
      </c>
      <c r="Z91" s="498">
        <f>'Plot (9)'!$Q$13</f>
        <v>0</v>
      </c>
      <c r="AA91" s="499">
        <f>'Plot (9)'!$R$11</f>
        <v>0</v>
      </c>
      <c r="AB91" s="498">
        <f>'Plot (9)'!$S$11</f>
        <v>0</v>
      </c>
      <c r="AC91" s="499">
        <f>'Plot (9)'!$R$12</f>
        <v>0</v>
      </c>
      <c r="AD91" s="498">
        <f>'Plot (9)'!$S$12</f>
        <v>0</v>
      </c>
      <c r="AE91" s="499">
        <f>'Plot (9)'!$R$13</f>
        <v>0</v>
      </c>
      <c r="AF91" s="498">
        <f>'Plot (9)'!$S$13</f>
        <v>0</v>
      </c>
      <c r="AG91" s="499">
        <f>'Plot (9)'!$T$11</f>
        <v>0</v>
      </c>
      <c r="AH91" s="498">
        <f>'Plot (9)'!$U$11</f>
        <v>0</v>
      </c>
      <c r="AI91" s="499">
        <f>'Plot (9)'!$T$12</f>
        <v>0</v>
      </c>
      <c r="AJ91" s="498">
        <f>'Plot (9)'!$U$12</f>
        <v>0</v>
      </c>
      <c r="AK91" s="499">
        <f>'Plot (9)'!$T$13</f>
        <v>0</v>
      </c>
      <c r="AL91" s="498">
        <f>'Plot (9)'!$U$13</f>
        <v>0</v>
      </c>
      <c r="AM91" s="90"/>
      <c r="AN91" s="100"/>
      <c r="AO91" s="100"/>
      <c r="AP91" s="100"/>
      <c r="AQ91" s="100"/>
      <c r="AR91" s="100"/>
      <c r="AS91" s="100"/>
      <c r="AT91" s="100"/>
      <c r="AU91" s="100"/>
      <c r="AV91" s="100"/>
      <c r="AW91" s="100"/>
      <c r="AX91" s="99"/>
      <c r="AY91" s="90"/>
      <c r="AZ91" s="90"/>
      <c r="BA91" s="90"/>
      <c r="BB91" s="90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0"/>
      <c r="BN91" s="90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0"/>
      <c r="BZ91" s="90"/>
      <c r="CA91" s="90"/>
      <c r="CB91" s="90"/>
      <c r="CC91" s="90"/>
      <c r="CD91" s="90"/>
      <c r="CE91" s="90"/>
      <c r="CF91" s="90"/>
      <c r="CG91" s="90"/>
      <c r="CH91" s="90"/>
      <c r="CI91" s="90"/>
      <c r="CJ91" s="90"/>
      <c r="CK91" s="90"/>
      <c r="CL91" s="90"/>
      <c r="CM91" s="90"/>
      <c r="CN91" s="90"/>
      <c r="CO91" s="90"/>
      <c r="CP91" s="90"/>
      <c r="CQ91" s="90"/>
    </row>
    <row r="92" spans="1:95">
      <c r="A92" s="500">
        <v>9</v>
      </c>
      <c r="B92" s="498">
        <f>+'Plot (9)'!A$14</f>
        <v>0</v>
      </c>
      <c r="C92" s="499">
        <f>'Plot (9)'!$J$14</f>
        <v>0</v>
      </c>
      <c r="D92" s="498">
        <f>'Plot (9)'!$K$14</f>
        <v>0</v>
      </c>
      <c r="E92" s="499">
        <f>'Plot (9)'!$J$15</f>
        <v>0</v>
      </c>
      <c r="F92" s="498">
        <f>'Plot (9)'!$K$15</f>
        <v>0</v>
      </c>
      <c r="G92" s="499">
        <f>'Plot (9)'!$J$16</f>
        <v>0</v>
      </c>
      <c r="H92" s="498">
        <f>'Plot (9)'!$K$16</f>
        <v>0</v>
      </c>
      <c r="I92" s="499">
        <f>'Plot (9)'!$L$14</f>
        <v>0</v>
      </c>
      <c r="J92" s="498">
        <f>'Plot (9)'!$M$14</f>
        <v>0</v>
      </c>
      <c r="K92" s="499">
        <f>'Plot (9)'!$L$15</f>
        <v>0</v>
      </c>
      <c r="L92" s="498">
        <f>'Plot (9)'!$M$15</f>
        <v>0</v>
      </c>
      <c r="M92" s="499">
        <f>'Plot (9)'!$L$16</f>
        <v>0</v>
      </c>
      <c r="N92" s="498">
        <f>'Plot (9)'!$M$16</f>
        <v>0</v>
      </c>
      <c r="O92" s="499">
        <f>'Plot (9)'!$N$14</f>
        <v>0</v>
      </c>
      <c r="P92" s="498">
        <f>'Plot (9)'!$O$14</f>
        <v>0</v>
      </c>
      <c r="Q92" s="499">
        <f>'Plot (9)'!$N$15</f>
        <v>0</v>
      </c>
      <c r="R92" s="498">
        <f>'Plot (9)'!$O$15</f>
        <v>0</v>
      </c>
      <c r="S92" s="499">
        <f>'Plot (9)'!$N$16</f>
        <v>0</v>
      </c>
      <c r="T92" s="498">
        <f>'Plot (9)'!$O$16</f>
        <v>0</v>
      </c>
      <c r="U92" s="499">
        <f>'Plot (9)'!$P$14</f>
        <v>0</v>
      </c>
      <c r="V92" s="498">
        <f>'Plot (9)'!$Q$14</f>
        <v>0</v>
      </c>
      <c r="W92" s="499">
        <f>'Plot (9)'!$P$15</f>
        <v>0</v>
      </c>
      <c r="X92" s="498">
        <f>'Plot (9)'!$Q$15</f>
        <v>0</v>
      </c>
      <c r="Y92" s="499">
        <f>'Plot (9)'!$P$16</f>
        <v>0</v>
      </c>
      <c r="Z92" s="498">
        <f>'Plot (9)'!$Q$16</f>
        <v>0</v>
      </c>
      <c r="AA92" s="499">
        <f>'Plot (9)'!$R$14</f>
        <v>0</v>
      </c>
      <c r="AB92" s="498">
        <f>'Plot (9)'!$S$14</f>
        <v>0</v>
      </c>
      <c r="AC92" s="499">
        <f>'Plot (9)'!$R$15</f>
        <v>0</v>
      </c>
      <c r="AD92" s="498">
        <f>'Plot (9)'!$S$15</f>
        <v>0</v>
      </c>
      <c r="AE92" s="499">
        <f>'Plot (9)'!$R$16</f>
        <v>0</v>
      </c>
      <c r="AF92" s="498">
        <f>'Plot (9)'!$S$16</f>
        <v>0</v>
      </c>
      <c r="AG92" s="499">
        <f>'Plot (9)'!$T$14</f>
        <v>0</v>
      </c>
      <c r="AH92" s="498">
        <f>'Plot (9)'!$U$14</f>
        <v>0</v>
      </c>
      <c r="AI92" s="499">
        <f>'Plot (9)'!$T$15</f>
        <v>0</v>
      </c>
      <c r="AJ92" s="498">
        <f>'Plot (9)'!$U$15</f>
        <v>0</v>
      </c>
      <c r="AK92" s="499">
        <f>'Plot (9)'!$T$16</f>
        <v>0</v>
      </c>
      <c r="AL92" s="498">
        <f>'Plot (9)'!$U$16</f>
        <v>0</v>
      </c>
      <c r="AM92" s="9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99"/>
      <c r="AY92" s="90"/>
      <c r="AZ92" s="90"/>
      <c r="BA92" s="90"/>
      <c r="BB92" s="90"/>
      <c r="BC92" s="90"/>
      <c r="BD92" s="90"/>
      <c r="BE92" s="90"/>
      <c r="BF92" s="90"/>
      <c r="BG92" s="90"/>
      <c r="BH92" s="90"/>
      <c r="BI92" s="90"/>
      <c r="BJ92" s="90"/>
      <c r="BK92" s="90"/>
      <c r="BL92" s="90"/>
      <c r="BM92" s="90"/>
      <c r="BN92" s="90"/>
      <c r="BO92" s="90"/>
      <c r="BP92" s="90"/>
      <c r="BQ92" s="90"/>
      <c r="BR92" s="90"/>
      <c r="BS92" s="90"/>
      <c r="BT92" s="90"/>
      <c r="BU92" s="90"/>
      <c r="BV92" s="90"/>
      <c r="BW92" s="90"/>
      <c r="BX92" s="90"/>
      <c r="BY92" s="90"/>
      <c r="BZ92" s="90"/>
      <c r="CA92" s="90"/>
      <c r="CB92" s="90"/>
      <c r="CC92" s="90"/>
      <c r="CD92" s="90"/>
      <c r="CE92" s="90"/>
      <c r="CF92" s="90"/>
      <c r="CG92" s="90"/>
      <c r="CH92" s="90"/>
      <c r="CI92" s="90"/>
      <c r="CJ92" s="90"/>
      <c r="CK92" s="90"/>
      <c r="CL92" s="90"/>
      <c r="CM92" s="90"/>
      <c r="CN92" s="90"/>
      <c r="CO92" s="90"/>
      <c r="CP92" s="90"/>
      <c r="CQ92" s="90"/>
    </row>
    <row r="93" spans="1:95">
      <c r="A93" s="500">
        <v>9</v>
      </c>
      <c r="B93" s="498">
        <f>+'Plot (9)'!A$17</f>
        <v>0</v>
      </c>
      <c r="C93" s="499">
        <f>'Plot (9)'!$J$17</f>
        <v>0</v>
      </c>
      <c r="D93" s="498">
        <f>'Plot (9)'!$K$17</f>
        <v>0</v>
      </c>
      <c r="E93" s="499">
        <f>'Plot (9)'!$J$18</f>
        <v>0</v>
      </c>
      <c r="F93" s="498">
        <f>'Plot (9)'!$K$18</f>
        <v>0</v>
      </c>
      <c r="G93" s="499">
        <f>'Plot (9)'!$J$19</f>
        <v>0</v>
      </c>
      <c r="H93" s="498">
        <f>'Plot (9)'!$K$19</f>
        <v>0</v>
      </c>
      <c r="I93" s="499">
        <f>'Plot (9)'!$L$17</f>
        <v>0</v>
      </c>
      <c r="J93" s="498">
        <f>'Plot (9)'!$M$17</f>
        <v>0</v>
      </c>
      <c r="K93" s="499">
        <f>'Plot (9)'!$L$18</f>
        <v>0</v>
      </c>
      <c r="L93" s="498">
        <f>'Plot (9)'!$M$18</f>
        <v>0</v>
      </c>
      <c r="M93" s="499">
        <f>'Plot (9)'!$L$19</f>
        <v>0</v>
      </c>
      <c r="N93" s="498">
        <f>'Plot (9)'!$M$19</f>
        <v>0</v>
      </c>
      <c r="O93" s="499">
        <f>'Plot (9)'!$N$17</f>
        <v>0</v>
      </c>
      <c r="P93" s="498">
        <f>'Plot (9)'!$O$17</f>
        <v>0</v>
      </c>
      <c r="Q93" s="499">
        <f>'Plot (9)'!$N$18</f>
        <v>0</v>
      </c>
      <c r="R93" s="498">
        <f>'Plot (9)'!$O$18</f>
        <v>0</v>
      </c>
      <c r="S93" s="499">
        <f>'Plot (9)'!$N$19</f>
        <v>0</v>
      </c>
      <c r="T93" s="498">
        <f>'Plot (9)'!$O$19</f>
        <v>0</v>
      </c>
      <c r="U93" s="499">
        <f>'Plot (9)'!$P$17</f>
        <v>0</v>
      </c>
      <c r="V93" s="498">
        <f>'Plot (9)'!$Q$17</f>
        <v>0</v>
      </c>
      <c r="W93" s="499">
        <f>'Plot (9)'!$P$18</f>
        <v>0</v>
      </c>
      <c r="X93" s="498">
        <f>'Plot (9)'!$Q$18</f>
        <v>0</v>
      </c>
      <c r="Y93" s="499">
        <f>'Plot (9)'!$P$19</f>
        <v>0</v>
      </c>
      <c r="Z93" s="498">
        <f>'Plot (9)'!$Q$19</f>
        <v>0</v>
      </c>
      <c r="AA93" s="499">
        <f>'Plot (9)'!$R$17</f>
        <v>0</v>
      </c>
      <c r="AB93" s="498">
        <f>'Plot (9)'!$S$17</f>
        <v>0</v>
      </c>
      <c r="AC93" s="499">
        <f>'Plot (9)'!$R$18</f>
        <v>0</v>
      </c>
      <c r="AD93" s="498">
        <f>'Plot (9)'!$S$18</f>
        <v>0</v>
      </c>
      <c r="AE93" s="499">
        <f>'Plot (9)'!$R$19</f>
        <v>0</v>
      </c>
      <c r="AF93" s="498">
        <f>'Plot (9)'!$S$19</f>
        <v>0</v>
      </c>
      <c r="AG93" s="499">
        <f>'Plot (9)'!$T$17</f>
        <v>0</v>
      </c>
      <c r="AH93" s="498">
        <f>'Plot (9)'!$U$17</f>
        <v>0</v>
      </c>
      <c r="AI93" s="499">
        <f>'Plot (9)'!$T$18</f>
        <v>0</v>
      </c>
      <c r="AJ93" s="498">
        <f>'Plot (9)'!$U$18</f>
        <v>0</v>
      </c>
      <c r="AK93" s="499">
        <f>'Plot (9)'!$T$19</f>
        <v>0</v>
      </c>
      <c r="AL93" s="498">
        <f>'Plot (9)'!$U$19</f>
        <v>0</v>
      </c>
      <c r="AM93" s="9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99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  <c r="CO93" s="90"/>
      <c r="CP93" s="90"/>
      <c r="CQ93" s="90"/>
    </row>
    <row r="94" spans="1:95">
      <c r="A94" s="500">
        <v>9</v>
      </c>
      <c r="B94" s="498">
        <f>+'Plot (9)'!A$20</f>
        <v>0</v>
      </c>
      <c r="C94" s="499">
        <f>'Plot (9)'!$J$20</f>
        <v>0</v>
      </c>
      <c r="D94" s="498">
        <f>'Plot (9)'!$K$20</f>
        <v>0</v>
      </c>
      <c r="E94" s="499">
        <f>'Plot (9)'!$J$21</f>
        <v>0</v>
      </c>
      <c r="F94" s="498">
        <f>'Plot (9)'!$K$21</f>
        <v>0</v>
      </c>
      <c r="G94" s="499">
        <f>'Plot (9)'!$J$22</f>
        <v>0</v>
      </c>
      <c r="H94" s="498">
        <f>'Plot (9)'!$K$22</f>
        <v>0</v>
      </c>
      <c r="I94" s="499">
        <f>'Plot (9)'!$L$20</f>
        <v>0</v>
      </c>
      <c r="J94" s="498">
        <f>'Plot (9)'!$M$20</f>
        <v>0</v>
      </c>
      <c r="K94" s="499">
        <f>'Plot (9)'!$L$21</f>
        <v>0</v>
      </c>
      <c r="L94" s="498">
        <f>'Plot (9)'!$M$21</f>
        <v>0</v>
      </c>
      <c r="M94" s="499">
        <f>'Plot (9)'!$L$22</f>
        <v>0</v>
      </c>
      <c r="N94" s="498">
        <f>'Plot (9)'!$M$22</f>
        <v>0</v>
      </c>
      <c r="O94" s="499">
        <f>'Plot (9)'!$N$20</f>
        <v>0</v>
      </c>
      <c r="P94" s="498">
        <f>'Plot (9)'!$O$20</f>
        <v>0</v>
      </c>
      <c r="Q94" s="499">
        <f>'Plot (9)'!$N$21</f>
        <v>0</v>
      </c>
      <c r="R94" s="498">
        <f>'Plot (9)'!$O$21</f>
        <v>0</v>
      </c>
      <c r="S94" s="499">
        <f>'Plot (9)'!$N$22</f>
        <v>0</v>
      </c>
      <c r="T94" s="498">
        <f>'Plot (9)'!$O$22</f>
        <v>0</v>
      </c>
      <c r="U94" s="499">
        <f>'Plot (9)'!$P$20</f>
        <v>0</v>
      </c>
      <c r="V94" s="498">
        <f>'Plot (9)'!$Q$20</f>
        <v>0</v>
      </c>
      <c r="W94" s="499">
        <f>'Plot (9)'!$P$21</f>
        <v>0</v>
      </c>
      <c r="X94" s="498">
        <f>'Plot (9)'!$Q$21</f>
        <v>0</v>
      </c>
      <c r="Y94" s="499">
        <f>'Plot (9)'!$P$22</f>
        <v>0</v>
      </c>
      <c r="Z94" s="498">
        <f>'Plot (9)'!$Q$22</f>
        <v>0</v>
      </c>
      <c r="AA94" s="499">
        <f>'Plot (9)'!$R$20</f>
        <v>0</v>
      </c>
      <c r="AB94" s="498">
        <f>'Plot (9)'!$S$20</f>
        <v>0</v>
      </c>
      <c r="AC94" s="499">
        <f>'Plot (9)'!$R$21</f>
        <v>0</v>
      </c>
      <c r="AD94" s="498">
        <f>'Plot (9)'!$S$21</f>
        <v>0</v>
      </c>
      <c r="AE94" s="499">
        <f>'Plot (9)'!$R$22</f>
        <v>0</v>
      </c>
      <c r="AF94" s="498">
        <f>'Plot (9)'!$S$22</f>
        <v>0</v>
      </c>
      <c r="AG94" s="499">
        <f>'Plot (9)'!$T$20</f>
        <v>0</v>
      </c>
      <c r="AH94" s="498">
        <f>'Plot (9)'!$U$20</f>
        <v>0</v>
      </c>
      <c r="AI94" s="499">
        <f>'Plot (9)'!$T$21</f>
        <v>0</v>
      </c>
      <c r="AJ94" s="498">
        <f>'Plot (9)'!$U$21</f>
        <v>0</v>
      </c>
      <c r="AK94" s="499">
        <f>'Plot (9)'!$T$22</f>
        <v>0</v>
      </c>
      <c r="AL94" s="498">
        <f>'Plot (9)'!$U$22</f>
        <v>0</v>
      </c>
      <c r="AM94" s="9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99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  <c r="CO94" s="90"/>
      <c r="CP94" s="90"/>
      <c r="CQ94" s="90"/>
    </row>
    <row r="95" spans="1:95">
      <c r="A95" s="500">
        <v>9</v>
      </c>
      <c r="B95" s="498">
        <f>+'Plot (9)'!A$23</f>
        <v>0</v>
      </c>
      <c r="C95" s="499">
        <f>'Plot (9)'!$J$23</f>
        <v>0</v>
      </c>
      <c r="D95" s="498">
        <f>'Plot (9)'!$K$23</f>
        <v>0</v>
      </c>
      <c r="E95" s="499">
        <f>'Plot (9)'!$J$24</f>
        <v>0</v>
      </c>
      <c r="F95" s="498">
        <f>'Plot (9)'!$K$24</f>
        <v>0</v>
      </c>
      <c r="G95" s="499">
        <f>'Plot (9)'!$J$25</f>
        <v>0</v>
      </c>
      <c r="H95" s="498">
        <f>'Plot (9)'!$K$25</f>
        <v>0</v>
      </c>
      <c r="I95" s="499">
        <f>'Plot (9)'!$L$23</f>
        <v>0</v>
      </c>
      <c r="J95" s="498">
        <f>'Plot (9)'!$M$23</f>
        <v>0</v>
      </c>
      <c r="K95" s="499">
        <f>'Plot (9)'!$L$24</f>
        <v>0</v>
      </c>
      <c r="L95" s="498">
        <f>'Plot (9)'!$M$24</f>
        <v>0</v>
      </c>
      <c r="M95" s="499">
        <f>'Plot (9)'!$L$25</f>
        <v>0</v>
      </c>
      <c r="N95" s="498">
        <f>'Plot (9)'!$M$25</f>
        <v>0</v>
      </c>
      <c r="O95" s="499">
        <f>'Plot (9)'!$N$23</f>
        <v>0</v>
      </c>
      <c r="P95" s="498">
        <f>'Plot (9)'!$O$23</f>
        <v>0</v>
      </c>
      <c r="Q95" s="499">
        <f>'Plot (9)'!$N$24</f>
        <v>0</v>
      </c>
      <c r="R95" s="498">
        <f>'Plot (9)'!$O$24</f>
        <v>0</v>
      </c>
      <c r="S95" s="499">
        <f>'Plot (9)'!$N$25</f>
        <v>0</v>
      </c>
      <c r="T95" s="498">
        <f>'Plot (9)'!$O$25</f>
        <v>0</v>
      </c>
      <c r="U95" s="499">
        <f>'Plot (9)'!$P$23</f>
        <v>0</v>
      </c>
      <c r="V95" s="498">
        <f>'Plot (9)'!$Q$23</f>
        <v>0</v>
      </c>
      <c r="W95" s="499">
        <f>'Plot (9)'!$P$24</f>
        <v>0</v>
      </c>
      <c r="X95" s="498">
        <f>'Plot (9)'!$Q$24</f>
        <v>0</v>
      </c>
      <c r="Y95" s="499">
        <f>'Plot (9)'!$P$25</f>
        <v>0</v>
      </c>
      <c r="Z95" s="498">
        <f>'Plot (9)'!$Q$25</f>
        <v>0</v>
      </c>
      <c r="AA95" s="499">
        <f>'Plot (9)'!$R$23</f>
        <v>0</v>
      </c>
      <c r="AB95" s="498">
        <f>'Plot (9)'!$S$23</f>
        <v>0</v>
      </c>
      <c r="AC95" s="499">
        <f>'Plot (9)'!$R$24</f>
        <v>0</v>
      </c>
      <c r="AD95" s="498">
        <f>'Plot (9)'!$S$24</f>
        <v>0</v>
      </c>
      <c r="AE95" s="499">
        <f>'Plot (9)'!$R$25</f>
        <v>0</v>
      </c>
      <c r="AF95" s="498">
        <f>'Plot (9)'!$S$25</f>
        <v>0</v>
      </c>
      <c r="AG95" s="499">
        <f>'Plot (9)'!$T$23</f>
        <v>0</v>
      </c>
      <c r="AH95" s="498">
        <f>'Plot (9)'!$U$23</f>
        <v>0</v>
      </c>
      <c r="AI95" s="499">
        <f>'Plot (9)'!$T$24</f>
        <v>0</v>
      </c>
      <c r="AJ95" s="498">
        <f>'Plot (9)'!$U$24</f>
        <v>0</v>
      </c>
      <c r="AK95" s="499">
        <f>'Plot (9)'!$T$25</f>
        <v>0</v>
      </c>
      <c r="AL95" s="498">
        <f>'Plot (9)'!$U$25</f>
        <v>0</v>
      </c>
      <c r="AM95" s="9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99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0"/>
      <c r="BN95" s="90"/>
      <c r="BO95" s="90"/>
      <c r="BP95" s="90"/>
      <c r="BQ95" s="90"/>
      <c r="BR95" s="90"/>
      <c r="BS95" s="90"/>
      <c r="BT95" s="90"/>
      <c r="BU95" s="90"/>
      <c r="BV95" s="90"/>
      <c r="BW95" s="90"/>
      <c r="BX95" s="90"/>
      <c r="BY95" s="90"/>
      <c r="BZ95" s="90"/>
      <c r="CA95" s="90"/>
      <c r="CB95" s="90"/>
      <c r="CC95" s="90"/>
      <c r="CD95" s="90"/>
      <c r="CE95" s="90"/>
      <c r="CF95" s="90"/>
      <c r="CG95" s="90"/>
      <c r="CH95" s="90"/>
      <c r="CI95" s="90"/>
      <c r="CJ95" s="90"/>
      <c r="CK95" s="90"/>
      <c r="CL95" s="90"/>
      <c r="CM95" s="90"/>
      <c r="CN95" s="90"/>
      <c r="CO95" s="90"/>
      <c r="CP95" s="90"/>
      <c r="CQ95" s="90"/>
    </row>
    <row r="96" spans="1:95">
      <c r="A96" s="500">
        <v>9</v>
      </c>
      <c r="B96" s="498">
        <f>+'Plot (9)'!A$26</f>
        <v>0</v>
      </c>
      <c r="C96" s="499">
        <f>'Plot (9)'!$J$26</f>
        <v>0</v>
      </c>
      <c r="D96" s="498">
        <f>'Plot (9)'!$K$26</f>
        <v>0</v>
      </c>
      <c r="E96" s="499">
        <f>'Plot (9)'!$J$27</f>
        <v>0</v>
      </c>
      <c r="F96" s="498">
        <f>'Plot (9)'!$K$27</f>
        <v>0</v>
      </c>
      <c r="G96" s="499">
        <f>'Plot (9)'!$J$28</f>
        <v>0</v>
      </c>
      <c r="H96" s="498">
        <f>'Plot (9)'!$K$28</f>
        <v>0</v>
      </c>
      <c r="I96" s="499">
        <f>'Plot (9)'!$L$26</f>
        <v>0</v>
      </c>
      <c r="J96" s="498">
        <f>'Plot (9)'!$M$26</f>
        <v>0</v>
      </c>
      <c r="K96" s="499">
        <f>'Plot (9)'!$L$27</f>
        <v>0</v>
      </c>
      <c r="L96" s="498">
        <f>'Plot (9)'!$M$27</f>
        <v>0</v>
      </c>
      <c r="M96" s="499">
        <f>'Plot (9)'!$L$28</f>
        <v>0</v>
      </c>
      <c r="N96" s="498">
        <f>'Plot (9)'!$M$28</f>
        <v>0</v>
      </c>
      <c r="O96" s="499">
        <f>'Plot (9)'!$N$26</f>
        <v>0</v>
      </c>
      <c r="P96" s="498">
        <f>'Plot (9)'!$O$26</f>
        <v>0</v>
      </c>
      <c r="Q96" s="499">
        <f>'Plot (9)'!$N$27</f>
        <v>0</v>
      </c>
      <c r="R96" s="498">
        <f>'Plot (9)'!$O$27</f>
        <v>0</v>
      </c>
      <c r="S96" s="499">
        <f>'Plot (9)'!$N$28</f>
        <v>0</v>
      </c>
      <c r="T96" s="498">
        <f>'Plot (9)'!$O$28</f>
        <v>0</v>
      </c>
      <c r="U96" s="499">
        <f>'Plot (9)'!$P$26</f>
        <v>0</v>
      </c>
      <c r="V96" s="498">
        <f>'Plot (9)'!$Q$26</f>
        <v>0</v>
      </c>
      <c r="W96" s="499">
        <f>'Plot (9)'!$P$27</f>
        <v>0</v>
      </c>
      <c r="X96" s="498">
        <f>'Plot (9)'!$Q$27</f>
        <v>0</v>
      </c>
      <c r="Y96" s="499">
        <f>'Plot (9)'!$P$28</f>
        <v>0</v>
      </c>
      <c r="Z96" s="498">
        <f>'Plot (9)'!$Q$28</f>
        <v>0</v>
      </c>
      <c r="AA96" s="499">
        <f>'Plot (9)'!$R$26</f>
        <v>0</v>
      </c>
      <c r="AB96" s="498">
        <f>'Plot (9)'!$S$26</f>
        <v>0</v>
      </c>
      <c r="AC96" s="499">
        <f>'Plot (9)'!$R$27</f>
        <v>0</v>
      </c>
      <c r="AD96" s="498">
        <f>'Plot (9)'!$S$27</f>
        <v>0</v>
      </c>
      <c r="AE96" s="499">
        <f>'Plot (9)'!$R$28</f>
        <v>0</v>
      </c>
      <c r="AF96" s="498">
        <f>'Plot (9)'!$S$28</f>
        <v>0</v>
      </c>
      <c r="AG96" s="499">
        <f>'Plot (9)'!$T$26</f>
        <v>0</v>
      </c>
      <c r="AH96" s="498">
        <f>'Plot (9)'!$U$26</f>
        <v>0</v>
      </c>
      <c r="AI96" s="499">
        <f>'Plot (9)'!$T$27</f>
        <v>0</v>
      </c>
      <c r="AJ96" s="498">
        <f>'Plot (9)'!$U$27</f>
        <v>0</v>
      </c>
      <c r="AK96" s="499">
        <f>'Plot (9)'!$T$28</f>
        <v>0</v>
      </c>
      <c r="AL96" s="498">
        <f>'Plot (9)'!$U$28</f>
        <v>0</v>
      </c>
      <c r="AM96" s="9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99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0"/>
      <c r="BN96" s="90"/>
      <c r="BO96" s="90"/>
      <c r="BP96" s="90"/>
      <c r="BQ96" s="90"/>
      <c r="BR96" s="90"/>
      <c r="BS96" s="90"/>
      <c r="BT96" s="90"/>
      <c r="BU96" s="90"/>
      <c r="BV96" s="90"/>
      <c r="BW96" s="90"/>
      <c r="BX96" s="90"/>
      <c r="BY96" s="90"/>
      <c r="BZ96" s="90"/>
      <c r="CA96" s="90"/>
      <c r="CB96" s="90"/>
      <c r="CC96" s="90"/>
      <c r="CD96" s="90"/>
      <c r="CE96" s="90"/>
      <c r="CF96" s="90"/>
      <c r="CG96" s="90"/>
      <c r="CH96" s="90"/>
      <c r="CI96" s="90"/>
      <c r="CJ96" s="90"/>
      <c r="CK96" s="90"/>
      <c r="CL96" s="90"/>
      <c r="CM96" s="90"/>
      <c r="CN96" s="90"/>
      <c r="CO96" s="90"/>
      <c r="CP96" s="90"/>
      <c r="CQ96" s="90"/>
    </row>
    <row r="97" spans="1:95">
      <c r="A97" s="500">
        <v>9</v>
      </c>
      <c r="B97" s="498">
        <f>+'Plot (9)'!A$29</f>
        <v>0</v>
      </c>
      <c r="C97" s="499">
        <f>'Plot (9)'!$J$29</f>
        <v>0</v>
      </c>
      <c r="D97" s="498">
        <f>'Plot (9)'!$K$29</f>
        <v>0</v>
      </c>
      <c r="E97" s="499">
        <f>'Plot (9)'!$J$30</f>
        <v>0</v>
      </c>
      <c r="F97" s="498">
        <f>'Plot (9)'!$K$30</f>
        <v>0</v>
      </c>
      <c r="G97" s="499">
        <f>'Plot (9)'!$J$31</f>
        <v>0</v>
      </c>
      <c r="H97" s="498">
        <f>'Plot (9)'!$K$31</f>
        <v>0</v>
      </c>
      <c r="I97" s="499">
        <f>'Plot (9)'!$L$29</f>
        <v>0</v>
      </c>
      <c r="J97" s="498">
        <f>'Plot (9)'!$M$29</f>
        <v>0</v>
      </c>
      <c r="K97" s="499">
        <f>'Plot (9)'!$L$30</f>
        <v>0</v>
      </c>
      <c r="L97" s="498">
        <f>'Plot (9)'!$M$30</f>
        <v>0</v>
      </c>
      <c r="M97" s="499">
        <f>'Plot (9)'!$L$31</f>
        <v>0</v>
      </c>
      <c r="N97" s="498">
        <f>'Plot (9)'!$M$31</f>
        <v>0</v>
      </c>
      <c r="O97" s="499">
        <f>'Plot (9)'!$N$29</f>
        <v>0</v>
      </c>
      <c r="P97" s="498">
        <f>'Plot (9)'!$O$29</f>
        <v>0</v>
      </c>
      <c r="Q97" s="499">
        <f>'Plot (9)'!$N$30</f>
        <v>0</v>
      </c>
      <c r="R97" s="498">
        <f>'Plot (9)'!$O$30</f>
        <v>0</v>
      </c>
      <c r="S97" s="499">
        <f>'Plot (9)'!$N$31</f>
        <v>0</v>
      </c>
      <c r="T97" s="498">
        <f>'Plot (9)'!$O$31</f>
        <v>0</v>
      </c>
      <c r="U97" s="499">
        <f>'Plot (9)'!$P$29</f>
        <v>0</v>
      </c>
      <c r="V97" s="498">
        <f>'Plot (9)'!$Q$29</f>
        <v>0</v>
      </c>
      <c r="W97" s="499">
        <f>'Plot (9)'!$P$30</f>
        <v>0</v>
      </c>
      <c r="X97" s="498">
        <f>'Plot (9)'!$Q$30</f>
        <v>0</v>
      </c>
      <c r="Y97" s="499">
        <f>'Plot (9)'!$P$31</f>
        <v>0</v>
      </c>
      <c r="Z97" s="498">
        <f>'Plot (9)'!$Q$31</f>
        <v>0</v>
      </c>
      <c r="AA97" s="499">
        <f>'Plot (9)'!$R$29</f>
        <v>0</v>
      </c>
      <c r="AB97" s="498">
        <f>'Plot (9)'!$S$29</f>
        <v>0</v>
      </c>
      <c r="AC97" s="499">
        <f>'Plot (9)'!$R$30</f>
        <v>0</v>
      </c>
      <c r="AD97" s="498">
        <f>'Plot (9)'!$S$30</f>
        <v>0</v>
      </c>
      <c r="AE97" s="499">
        <f>'Plot (9)'!$R$31</f>
        <v>0</v>
      </c>
      <c r="AF97" s="498">
        <f>'Plot (9)'!$S$31</f>
        <v>0</v>
      </c>
      <c r="AG97" s="499">
        <f>'Plot (9)'!$T$29</f>
        <v>0</v>
      </c>
      <c r="AH97" s="498">
        <f>'Plot (9)'!$U$29</f>
        <v>0</v>
      </c>
      <c r="AI97" s="499">
        <f>'Plot (9)'!$T$30</f>
        <v>0</v>
      </c>
      <c r="AJ97" s="498">
        <f>'Plot (9)'!$U$30</f>
        <v>0</v>
      </c>
      <c r="AK97" s="499">
        <f>'Plot (9)'!$T$31</f>
        <v>0</v>
      </c>
      <c r="AL97" s="498">
        <f>'Plot (9)'!$U$31</f>
        <v>0</v>
      </c>
      <c r="AM97" s="90"/>
      <c r="AN97" s="100"/>
      <c r="AO97" s="100"/>
      <c r="AP97" s="100"/>
      <c r="AQ97" s="100"/>
      <c r="AR97" s="100"/>
      <c r="AS97" s="100"/>
      <c r="AT97" s="100"/>
      <c r="AU97" s="100"/>
      <c r="AV97" s="100"/>
      <c r="AW97" s="100"/>
      <c r="AX97" s="99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90"/>
      <c r="CM97" s="90"/>
      <c r="CN97" s="90"/>
      <c r="CO97" s="90"/>
      <c r="CP97" s="90"/>
      <c r="CQ97" s="90"/>
    </row>
    <row r="98" spans="1:95">
      <c r="A98" s="500">
        <v>9</v>
      </c>
      <c r="B98" s="498">
        <f>+'Plot (9)'!A$32</f>
        <v>0</v>
      </c>
      <c r="C98" s="499">
        <f>'Plot (9)'!$J$32</f>
        <v>0</v>
      </c>
      <c r="D98" s="498">
        <f>'Plot (9)'!$K$32</f>
        <v>0</v>
      </c>
      <c r="E98" s="499">
        <f>'Plot (9)'!$J$33</f>
        <v>0</v>
      </c>
      <c r="F98" s="498">
        <f>'Plot (9)'!$K$33</f>
        <v>0</v>
      </c>
      <c r="G98" s="499">
        <f>'Plot (9)'!$J$34</f>
        <v>0</v>
      </c>
      <c r="H98" s="498">
        <f>'Plot (9)'!$K$34</f>
        <v>0</v>
      </c>
      <c r="I98" s="499">
        <f>'Plot (9)'!$L$32</f>
        <v>0</v>
      </c>
      <c r="J98" s="498">
        <f>'Plot (9)'!$M$32</f>
        <v>0</v>
      </c>
      <c r="K98" s="499">
        <f>'Plot (9)'!$L$33</f>
        <v>0</v>
      </c>
      <c r="L98" s="498">
        <f>'Plot (9)'!$M$33</f>
        <v>0</v>
      </c>
      <c r="M98" s="499">
        <f>'Plot (9)'!$L$34</f>
        <v>0</v>
      </c>
      <c r="N98" s="498">
        <f>'Plot (9)'!$M$34</f>
        <v>0</v>
      </c>
      <c r="O98" s="499">
        <f>'Plot (9)'!$N$32</f>
        <v>0</v>
      </c>
      <c r="P98" s="498">
        <f>'Plot (9)'!$O$32</f>
        <v>0</v>
      </c>
      <c r="Q98" s="499">
        <f>'Plot (9)'!$N$33</f>
        <v>0</v>
      </c>
      <c r="R98" s="498">
        <f>'Plot (9)'!$O$33</f>
        <v>0</v>
      </c>
      <c r="S98" s="499">
        <f>'Plot (9)'!$N$34</f>
        <v>0</v>
      </c>
      <c r="T98" s="498">
        <f>'Plot (9)'!$O$34</f>
        <v>0</v>
      </c>
      <c r="U98" s="499">
        <f>'Plot (9)'!$P$32</f>
        <v>0</v>
      </c>
      <c r="V98" s="498">
        <f>'Plot (9)'!$Q$32</f>
        <v>0</v>
      </c>
      <c r="W98" s="499">
        <f>'Plot (9)'!$P$33</f>
        <v>0</v>
      </c>
      <c r="X98" s="498">
        <f>'Plot (9)'!$Q$33</f>
        <v>0</v>
      </c>
      <c r="Y98" s="499">
        <f>'Plot (9)'!$P$34</f>
        <v>0</v>
      </c>
      <c r="Z98" s="498">
        <f>'Plot (9)'!$Q$34</f>
        <v>0</v>
      </c>
      <c r="AA98" s="499">
        <f>'Plot (9)'!$R$32</f>
        <v>0</v>
      </c>
      <c r="AB98" s="498">
        <f>'Plot (9)'!$S$32</f>
        <v>0</v>
      </c>
      <c r="AC98" s="499">
        <f>'Plot (9)'!$R$33</f>
        <v>0</v>
      </c>
      <c r="AD98" s="498">
        <f>'Plot (9)'!$S$33</f>
        <v>0</v>
      </c>
      <c r="AE98" s="499">
        <f>'Plot (9)'!$R$34</f>
        <v>0</v>
      </c>
      <c r="AF98" s="498">
        <f>'Plot (9)'!$S$34</f>
        <v>0</v>
      </c>
      <c r="AG98" s="499">
        <f>'Plot (9)'!$T$32</f>
        <v>0</v>
      </c>
      <c r="AH98" s="498">
        <f>'Plot (9)'!$U$32</f>
        <v>0</v>
      </c>
      <c r="AI98" s="499">
        <f>'Plot (9)'!$T$33</f>
        <v>0</v>
      </c>
      <c r="AJ98" s="498">
        <f>'Plot (9)'!$U$33</f>
        <v>0</v>
      </c>
      <c r="AK98" s="499">
        <f>'Plot (9)'!$T$34</f>
        <v>0</v>
      </c>
      <c r="AL98" s="498">
        <f>'Plot (9)'!$U$34</f>
        <v>0</v>
      </c>
      <c r="AM98" s="90"/>
      <c r="AN98" s="100"/>
      <c r="AO98" s="100"/>
      <c r="AP98" s="100"/>
      <c r="AQ98" s="100"/>
      <c r="AR98" s="100"/>
      <c r="AS98" s="100"/>
      <c r="AT98" s="100"/>
      <c r="AU98" s="100"/>
      <c r="AV98" s="100"/>
      <c r="AW98" s="100"/>
      <c r="AX98" s="99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  <c r="CO98" s="90"/>
      <c r="CP98" s="90"/>
      <c r="CQ98" s="90"/>
    </row>
    <row r="99" spans="1:95">
      <c r="A99" s="500">
        <v>9</v>
      </c>
      <c r="B99" s="498">
        <f>+'Plot (9)'!A$35</f>
        <v>0</v>
      </c>
      <c r="C99" s="499">
        <f>'Plot (9)'!$J$35</f>
        <v>0</v>
      </c>
      <c r="D99" s="498">
        <f>'Plot (9)'!$K$35</f>
        <v>0</v>
      </c>
      <c r="E99" s="499">
        <f>'Plot (9)'!$J$36</f>
        <v>0</v>
      </c>
      <c r="F99" s="498">
        <f>'Plot (9)'!$K$36</f>
        <v>0</v>
      </c>
      <c r="G99" s="499">
        <f>'Plot (9)'!$J$37</f>
        <v>0</v>
      </c>
      <c r="H99" s="498">
        <f>'Plot (9)'!$K$37</f>
        <v>0</v>
      </c>
      <c r="I99" s="499">
        <f>'Plot (9)'!$L$35</f>
        <v>0</v>
      </c>
      <c r="J99" s="498">
        <f>'Plot (9)'!$M$35</f>
        <v>0</v>
      </c>
      <c r="K99" s="499">
        <f>'Plot (9)'!$L$36</f>
        <v>0</v>
      </c>
      <c r="L99" s="498">
        <f>'Plot (9)'!$M$36</f>
        <v>0</v>
      </c>
      <c r="M99" s="499">
        <f>'Plot (9)'!$L$37</f>
        <v>0</v>
      </c>
      <c r="N99" s="498">
        <f>'Plot (9)'!$M$37</f>
        <v>0</v>
      </c>
      <c r="O99" s="499">
        <f>'Plot (9)'!$N$35</f>
        <v>0</v>
      </c>
      <c r="P99" s="498">
        <f>'Plot (9)'!$O$35</f>
        <v>0</v>
      </c>
      <c r="Q99" s="499">
        <f>'Plot (9)'!$N$36</f>
        <v>0</v>
      </c>
      <c r="R99" s="498">
        <f>'Plot (9)'!$O$36</f>
        <v>0</v>
      </c>
      <c r="S99" s="499">
        <f>'Plot (9)'!$N$37</f>
        <v>0</v>
      </c>
      <c r="T99" s="498">
        <f>'Plot (9)'!$O$37</f>
        <v>0</v>
      </c>
      <c r="U99" s="499">
        <f>'Plot (9)'!$P$35</f>
        <v>0</v>
      </c>
      <c r="V99" s="498">
        <f>'Plot (9)'!$Q$35</f>
        <v>0</v>
      </c>
      <c r="W99" s="499">
        <f>'Plot (9)'!$P$36</f>
        <v>0</v>
      </c>
      <c r="X99" s="498">
        <f>'Plot (9)'!$Q$36</f>
        <v>0</v>
      </c>
      <c r="Y99" s="499">
        <f>'Plot (9)'!$P$37</f>
        <v>0</v>
      </c>
      <c r="Z99" s="498">
        <f>'Plot (9)'!$Q$37</f>
        <v>0</v>
      </c>
      <c r="AA99" s="499">
        <f>'Plot (9)'!$R$35</f>
        <v>0</v>
      </c>
      <c r="AB99" s="498">
        <f>'Plot (9)'!$S$35</f>
        <v>0</v>
      </c>
      <c r="AC99" s="499">
        <f>'Plot (9)'!$R$36</f>
        <v>0</v>
      </c>
      <c r="AD99" s="498">
        <f>'Plot (9)'!$S$36</f>
        <v>0</v>
      </c>
      <c r="AE99" s="499">
        <f>'Plot (9)'!$R$37</f>
        <v>0</v>
      </c>
      <c r="AF99" s="498">
        <f>'Plot (9)'!$S$37</f>
        <v>0</v>
      </c>
      <c r="AG99" s="499">
        <f>'Plot (9)'!$T$35</f>
        <v>0</v>
      </c>
      <c r="AH99" s="498">
        <f>'Plot (9)'!$U$35</f>
        <v>0</v>
      </c>
      <c r="AI99" s="499">
        <f>'Plot (9)'!$T$36</f>
        <v>0</v>
      </c>
      <c r="AJ99" s="498">
        <f>'Plot (9)'!$U$36</f>
        <v>0</v>
      </c>
      <c r="AK99" s="499">
        <f>'Plot (9)'!$T$37</f>
        <v>0</v>
      </c>
      <c r="AL99" s="498">
        <f>'Plot (9)'!$U$37</f>
        <v>0</v>
      </c>
      <c r="AM99" s="90"/>
      <c r="AN99" s="100"/>
      <c r="AO99" s="100"/>
      <c r="AP99" s="100"/>
      <c r="AQ99" s="100"/>
      <c r="AR99" s="100"/>
      <c r="AS99" s="100"/>
      <c r="AT99" s="100"/>
      <c r="AU99" s="100"/>
      <c r="AV99" s="100"/>
      <c r="AW99" s="100"/>
      <c r="AX99" s="99"/>
      <c r="AY99" s="90"/>
      <c r="AZ99" s="90"/>
      <c r="BA99" s="90"/>
      <c r="BB99" s="90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0"/>
      <c r="BN99" s="90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0"/>
      <c r="BZ99" s="90"/>
      <c r="CA99" s="90"/>
      <c r="CB99" s="90"/>
      <c r="CC99" s="90"/>
      <c r="CD99" s="90"/>
      <c r="CE99" s="90"/>
      <c r="CF99" s="90"/>
      <c r="CG99" s="90"/>
      <c r="CH99" s="90"/>
      <c r="CI99" s="90"/>
      <c r="CJ99" s="90"/>
      <c r="CK99" s="90"/>
      <c r="CL99" s="90"/>
      <c r="CM99" s="90"/>
      <c r="CN99" s="90"/>
      <c r="CO99" s="90"/>
      <c r="CP99" s="90"/>
      <c r="CQ99" s="90"/>
    </row>
    <row r="100" spans="1:95">
      <c r="A100" s="500">
        <v>9</v>
      </c>
      <c r="B100" s="498">
        <f>+'Plot (9)'!A$38</f>
        <v>0</v>
      </c>
      <c r="C100" s="499">
        <f>'Plot (9)'!$J$38</f>
        <v>0</v>
      </c>
      <c r="D100" s="498">
        <f>'Plot (9)'!$K$38</f>
        <v>0</v>
      </c>
      <c r="E100" s="499">
        <f>'Plot (9)'!$J$39</f>
        <v>0</v>
      </c>
      <c r="F100" s="498">
        <f>'Plot (9)'!$K$39</f>
        <v>0</v>
      </c>
      <c r="G100" s="499">
        <f>'Plot (9)'!$J$40</f>
        <v>0</v>
      </c>
      <c r="H100" s="498">
        <f>'Plot (9)'!$K$40</f>
        <v>0</v>
      </c>
      <c r="I100" s="499">
        <f>'Plot (9)'!$L$38</f>
        <v>0</v>
      </c>
      <c r="J100" s="498">
        <f>'Plot (9)'!$M$38</f>
        <v>0</v>
      </c>
      <c r="K100" s="499">
        <f>'Plot (9)'!$L$39</f>
        <v>0</v>
      </c>
      <c r="L100" s="498">
        <f>'Plot (9)'!$M$39</f>
        <v>0</v>
      </c>
      <c r="M100" s="499">
        <f>'Plot (9)'!$L$40</f>
        <v>0</v>
      </c>
      <c r="N100" s="498">
        <f>'Plot (9)'!$M$40</f>
        <v>0</v>
      </c>
      <c r="O100" s="499">
        <f>'Plot (9)'!$N$38</f>
        <v>0</v>
      </c>
      <c r="P100" s="498">
        <f>'Plot (9)'!$O$38</f>
        <v>0</v>
      </c>
      <c r="Q100" s="499">
        <f>'Plot (9)'!$N$39</f>
        <v>0</v>
      </c>
      <c r="R100" s="498">
        <f>'Plot (9)'!$O$39</f>
        <v>0</v>
      </c>
      <c r="S100" s="499">
        <f>'Plot (9)'!$N$40</f>
        <v>0</v>
      </c>
      <c r="T100" s="498">
        <f>'Plot (9)'!$O$40</f>
        <v>0</v>
      </c>
      <c r="U100" s="499">
        <f>'Plot (9)'!$P$38</f>
        <v>0</v>
      </c>
      <c r="V100" s="498">
        <f>'Plot (9)'!$Q$38</f>
        <v>0</v>
      </c>
      <c r="W100" s="499">
        <f>'Plot (9)'!$P$39</f>
        <v>0</v>
      </c>
      <c r="X100" s="498">
        <f>'Plot (9)'!$Q$39</f>
        <v>0</v>
      </c>
      <c r="Y100" s="499">
        <f>'Plot (9)'!$P$40</f>
        <v>0</v>
      </c>
      <c r="Z100" s="498">
        <f>'Plot (9)'!$Q$40</f>
        <v>0</v>
      </c>
      <c r="AA100" s="499">
        <f>'Plot (9)'!$R$38</f>
        <v>0</v>
      </c>
      <c r="AB100" s="498">
        <f>'Plot (9)'!$S$38</f>
        <v>0</v>
      </c>
      <c r="AC100" s="499">
        <f>'Plot (9)'!$R$39</f>
        <v>0</v>
      </c>
      <c r="AD100" s="498">
        <f>'Plot (9)'!$S$39</f>
        <v>0</v>
      </c>
      <c r="AE100" s="499">
        <f>'Plot (9)'!$R$40</f>
        <v>0</v>
      </c>
      <c r="AF100" s="498">
        <f>'Plot (9)'!$S$40</f>
        <v>0</v>
      </c>
      <c r="AG100" s="499">
        <f>'Plot (9)'!$T$38</f>
        <v>0</v>
      </c>
      <c r="AH100" s="498">
        <f>'Plot (9)'!$U$38</f>
        <v>0</v>
      </c>
      <c r="AI100" s="499">
        <f>'Plot (9)'!$T$39</f>
        <v>0</v>
      </c>
      <c r="AJ100" s="498">
        <f>'Plot (9)'!$U$39</f>
        <v>0</v>
      </c>
      <c r="AK100" s="499">
        <f>'Plot (9)'!$T$40</f>
        <v>0</v>
      </c>
      <c r="AL100" s="498">
        <f>'Plot (9)'!$U$40</f>
        <v>0</v>
      </c>
      <c r="AM100" s="90"/>
      <c r="AN100" s="100"/>
      <c r="AO100" s="100"/>
      <c r="AP100" s="100"/>
      <c r="AQ100" s="100"/>
      <c r="AR100" s="100"/>
      <c r="AS100" s="100"/>
      <c r="AT100" s="100"/>
      <c r="AU100" s="100"/>
      <c r="AV100" s="100"/>
      <c r="AW100" s="100"/>
      <c r="AX100" s="99"/>
      <c r="AY100" s="90"/>
      <c r="AZ100" s="90"/>
      <c r="BA100" s="90"/>
      <c r="BB100" s="90"/>
      <c r="BC100" s="90"/>
      <c r="BD100" s="90"/>
      <c r="BE100" s="90"/>
      <c r="BF100" s="90"/>
      <c r="BG100" s="90"/>
      <c r="BH100" s="90"/>
      <c r="BI100" s="90"/>
      <c r="BJ100" s="90"/>
      <c r="BK100" s="90"/>
      <c r="BL100" s="90"/>
      <c r="BM100" s="90"/>
      <c r="BN100" s="90"/>
      <c r="BO100" s="90"/>
      <c r="BP100" s="90"/>
      <c r="BQ100" s="90"/>
      <c r="BR100" s="90"/>
      <c r="BS100" s="90"/>
      <c r="BT100" s="90"/>
      <c r="BU100" s="90"/>
      <c r="BV100" s="90"/>
      <c r="BW100" s="90"/>
      <c r="BX100" s="90"/>
      <c r="BY100" s="90"/>
      <c r="BZ100" s="90"/>
      <c r="CA100" s="90"/>
      <c r="CB100" s="90"/>
      <c r="CC100" s="90"/>
      <c r="CD100" s="90"/>
      <c r="CE100" s="90"/>
      <c r="CF100" s="90"/>
      <c r="CG100" s="90"/>
      <c r="CH100" s="90"/>
      <c r="CI100" s="90"/>
      <c r="CJ100" s="90"/>
      <c r="CK100" s="90"/>
      <c r="CL100" s="90"/>
      <c r="CM100" s="90"/>
      <c r="CN100" s="90"/>
      <c r="CO100" s="90"/>
      <c r="CP100" s="90"/>
      <c r="CQ100" s="90"/>
    </row>
    <row r="101" spans="1:95" ht="45">
      <c r="A101" s="21">
        <v>10</v>
      </c>
      <c r="B101" s="23" t="s">
        <v>11</v>
      </c>
      <c r="C101" s="1090" t="str">
        <f ca="1">IF(CELL("type",('Plot (10)'!$J$8))="b","N/A",'Plot (10)'!$J$8)</f>
        <v>N/A</v>
      </c>
      <c r="D101" s="1091"/>
      <c r="E101" s="1091"/>
      <c r="F101" s="1091"/>
      <c r="G101" s="1091"/>
      <c r="H101" s="1092"/>
      <c r="I101" s="1090" t="str">
        <f ca="1">IF(CELL("type",('Plot (10)'!$L$8))="b","N/A",'Plot (10)'!$L$8)</f>
        <v>N/A</v>
      </c>
      <c r="J101" s="1091"/>
      <c r="K101" s="1091"/>
      <c r="L101" s="1091"/>
      <c r="M101" s="1091"/>
      <c r="N101" s="1092"/>
      <c r="O101" s="1090" t="str">
        <f ca="1">IF(CELL("type",('Plot (10)'!$N$8))="b","N/A",'Plot (10)'!$N$8)</f>
        <v>N/A</v>
      </c>
      <c r="P101" s="1091"/>
      <c r="Q101" s="1091"/>
      <c r="R101" s="1091"/>
      <c r="S101" s="1091"/>
      <c r="T101" s="1092"/>
      <c r="U101" s="1090" t="str">
        <f ca="1">IF(CELL("type",('Plot (10)'!$P$8))="b","N/A",'Plot (10)'!$P$8)</f>
        <v>N/A</v>
      </c>
      <c r="V101" s="1091"/>
      <c r="W101" s="1091"/>
      <c r="X101" s="1091"/>
      <c r="Y101" s="1091"/>
      <c r="Z101" s="1092"/>
      <c r="AA101" s="1090" t="str">
        <f ca="1">IF(CELL("type",('Plot (10)'!$R$8))="b","N/A",'Plot (10)'!$R$8)</f>
        <v>N/A</v>
      </c>
      <c r="AB101" s="1091"/>
      <c r="AC101" s="1091"/>
      <c r="AD101" s="1091"/>
      <c r="AE101" s="1091"/>
      <c r="AF101" s="1092"/>
      <c r="AG101" s="1090" t="str">
        <f ca="1">IF(CELL("type",('Plot (10)'!$T$8))="b","N/A",'Plot (10)'!$T$8)</f>
        <v>N/A</v>
      </c>
      <c r="AH101" s="1091"/>
      <c r="AI101" s="1091"/>
      <c r="AJ101" s="1091"/>
      <c r="AK101" s="1091"/>
      <c r="AL101" s="1092"/>
      <c r="AM101" s="9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99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90"/>
      <c r="CM101" s="90"/>
      <c r="CN101" s="90"/>
      <c r="CO101" s="90"/>
      <c r="CP101" s="90"/>
      <c r="CQ101" s="90"/>
    </row>
    <row r="102" spans="1:95">
      <c r="A102" s="500">
        <v>10</v>
      </c>
      <c r="B102" s="498">
        <f>+'Plot (10)'!A$11</f>
        <v>0</v>
      </c>
      <c r="C102" s="499">
        <f>'Plot (10)'!$J$11</f>
        <v>0</v>
      </c>
      <c r="D102" s="498">
        <f>'Plot (10)'!$K$11</f>
        <v>0</v>
      </c>
      <c r="E102" s="499">
        <f>'Plot (10)'!$J$12</f>
        <v>0</v>
      </c>
      <c r="F102" s="498">
        <f>'Plot (10)'!$K$12</f>
        <v>0</v>
      </c>
      <c r="G102" s="499">
        <f>'Plot (10)'!$J$13</f>
        <v>0</v>
      </c>
      <c r="H102" s="498">
        <f>'Plot (10)'!$K$13</f>
        <v>0</v>
      </c>
      <c r="I102" s="499">
        <f>'Plot (10)'!$L$11</f>
        <v>0</v>
      </c>
      <c r="J102" s="498">
        <f>'Plot (10)'!$M$11</f>
        <v>0</v>
      </c>
      <c r="K102" s="499">
        <f>'Plot (10)'!$L$12</f>
        <v>0</v>
      </c>
      <c r="L102" s="498">
        <f>'Plot (10)'!$M$12</f>
        <v>0</v>
      </c>
      <c r="M102" s="499">
        <f>'Plot (10)'!$L$13</f>
        <v>0</v>
      </c>
      <c r="N102" s="498">
        <f>'Plot (10)'!$M$13</f>
        <v>0</v>
      </c>
      <c r="O102" s="499">
        <f>'Plot (10)'!$N$11</f>
        <v>0</v>
      </c>
      <c r="P102" s="498">
        <f>'Plot (10)'!$O$11</f>
        <v>0</v>
      </c>
      <c r="Q102" s="499">
        <f>'Plot (10)'!$N$12</f>
        <v>0</v>
      </c>
      <c r="R102" s="498">
        <f>'Plot (10)'!$O$12</f>
        <v>0</v>
      </c>
      <c r="S102" s="499">
        <f>'Plot (10)'!$N$13</f>
        <v>0</v>
      </c>
      <c r="T102" s="498">
        <f>'Plot (10)'!$O$13</f>
        <v>0</v>
      </c>
      <c r="U102" s="499">
        <f>'Plot (10)'!$P$11</f>
        <v>0</v>
      </c>
      <c r="V102" s="498">
        <f>'Plot (10)'!$Q$11</f>
        <v>0</v>
      </c>
      <c r="W102" s="499">
        <f>'Plot (10)'!$P$12</f>
        <v>0</v>
      </c>
      <c r="X102" s="498">
        <f>'Plot (10)'!$Q$12</f>
        <v>0</v>
      </c>
      <c r="Y102" s="499">
        <f>'Plot (10)'!$P$13</f>
        <v>0</v>
      </c>
      <c r="Z102" s="498">
        <f>'Plot (10)'!$Q$13</f>
        <v>0</v>
      </c>
      <c r="AA102" s="499">
        <f>'Plot (10)'!$R$11</f>
        <v>0</v>
      </c>
      <c r="AB102" s="498">
        <f>'Plot (10)'!$S$11</f>
        <v>0</v>
      </c>
      <c r="AC102" s="499">
        <f>'Plot (10)'!$R$12</f>
        <v>0</v>
      </c>
      <c r="AD102" s="498">
        <f>'Plot (10)'!$S$12</f>
        <v>0</v>
      </c>
      <c r="AE102" s="499">
        <f>'Plot (10)'!$R$13</f>
        <v>0</v>
      </c>
      <c r="AF102" s="498">
        <f>'Plot (10)'!$S$13</f>
        <v>0</v>
      </c>
      <c r="AG102" s="499">
        <f>'Plot (10)'!$T$11</f>
        <v>0</v>
      </c>
      <c r="AH102" s="498">
        <f>'Plot (10)'!$U$11</f>
        <v>0</v>
      </c>
      <c r="AI102" s="499">
        <f>'Plot (10)'!$T$12</f>
        <v>0</v>
      </c>
      <c r="AJ102" s="498">
        <f>'Plot (10)'!$U$12</f>
        <v>0</v>
      </c>
      <c r="AK102" s="499">
        <f>'Plot (10)'!$T$13</f>
        <v>0</v>
      </c>
      <c r="AL102" s="498">
        <f>'Plot (10)'!$U$13</f>
        <v>0</v>
      </c>
      <c r="AM102" s="9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99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  <c r="CO102" s="90"/>
      <c r="CP102" s="90"/>
      <c r="CQ102" s="90"/>
    </row>
    <row r="103" spans="1:95">
      <c r="A103" s="500">
        <v>10</v>
      </c>
      <c r="B103" s="498">
        <f>+'Plot (10)'!A$14</f>
        <v>0</v>
      </c>
      <c r="C103" s="499">
        <f>'Plot (10)'!$J$14</f>
        <v>0</v>
      </c>
      <c r="D103" s="498">
        <f>'Plot (10)'!$K$14</f>
        <v>0</v>
      </c>
      <c r="E103" s="499">
        <f>'Plot (10)'!$J$15</f>
        <v>0</v>
      </c>
      <c r="F103" s="498">
        <f>'Plot (10)'!$K$15</f>
        <v>0</v>
      </c>
      <c r="G103" s="499">
        <f>'Plot (10)'!$J$16</f>
        <v>0</v>
      </c>
      <c r="H103" s="498">
        <f>'Plot (10)'!$K$16</f>
        <v>0</v>
      </c>
      <c r="I103" s="499">
        <f>'Plot (10)'!$L$14</f>
        <v>0</v>
      </c>
      <c r="J103" s="498">
        <f>'Plot (10)'!$M$14</f>
        <v>0</v>
      </c>
      <c r="K103" s="499">
        <f>'Plot (10)'!$L$15</f>
        <v>0</v>
      </c>
      <c r="L103" s="498">
        <f>'Plot (10)'!$M$15</f>
        <v>0</v>
      </c>
      <c r="M103" s="499">
        <f>'Plot (10)'!$L$16</f>
        <v>0</v>
      </c>
      <c r="N103" s="498">
        <f>'Plot (10)'!$M$16</f>
        <v>0</v>
      </c>
      <c r="O103" s="499">
        <f>'Plot (10)'!$N$14</f>
        <v>0</v>
      </c>
      <c r="P103" s="498">
        <f>'Plot (10)'!$O$14</f>
        <v>0</v>
      </c>
      <c r="Q103" s="499">
        <f>'Plot (10)'!$N$15</f>
        <v>0</v>
      </c>
      <c r="R103" s="498">
        <f>'Plot (10)'!$O$15</f>
        <v>0</v>
      </c>
      <c r="S103" s="499">
        <f>'Plot (10)'!$N$16</f>
        <v>0</v>
      </c>
      <c r="T103" s="498">
        <f>'Plot (10)'!$O$16</f>
        <v>0</v>
      </c>
      <c r="U103" s="499">
        <f>'Plot (10)'!$P$14</f>
        <v>0</v>
      </c>
      <c r="V103" s="498">
        <f>'Plot (10)'!$Q$14</f>
        <v>0</v>
      </c>
      <c r="W103" s="499">
        <f>'Plot (10)'!$P$15</f>
        <v>0</v>
      </c>
      <c r="X103" s="498">
        <f>'Plot (10)'!$Q$15</f>
        <v>0</v>
      </c>
      <c r="Y103" s="499">
        <f>'Plot (10)'!$P$16</f>
        <v>0</v>
      </c>
      <c r="Z103" s="498">
        <f>'Plot (10)'!$Q$16</f>
        <v>0</v>
      </c>
      <c r="AA103" s="499">
        <f>'Plot (10)'!$R$14</f>
        <v>0</v>
      </c>
      <c r="AB103" s="498">
        <f>'Plot (10)'!$S$14</f>
        <v>0</v>
      </c>
      <c r="AC103" s="499">
        <f>'Plot (10)'!$R$15</f>
        <v>0</v>
      </c>
      <c r="AD103" s="498">
        <f>'Plot (10)'!$S$15</f>
        <v>0</v>
      </c>
      <c r="AE103" s="499">
        <f>'Plot (10)'!$R$16</f>
        <v>0</v>
      </c>
      <c r="AF103" s="498">
        <f>'Plot (10)'!$S$16</f>
        <v>0</v>
      </c>
      <c r="AG103" s="499">
        <f>'Plot (10)'!$T$14</f>
        <v>0</v>
      </c>
      <c r="AH103" s="498">
        <f>'Plot (10)'!$U$14</f>
        <v>0</v>
      </c>
      <c r="AI103" s="499">
        <f>'Plot (10)'!$T$15</f>
        <v>0</v>
      </c>
      <c r="AJ103" s="498">
        <f>'Plot (10)'!$U$15</f>
        <v>0</v>
      </c>
      <c r="AK103" s="499">
        <f>'Plot (10)'!$T$16</f>
        <v>0</v>
      </c>
      <c r="AL103" s="498">
        <f>'Plot (10)'!$U$16</f>
        <v>0</v>
      </c>
      <c r="AM103" s="9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99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0"/>
      <c r="BZ103" s="90"/>
      <c r="CA103" s="90"/>
      <c r="CB103" s="90"/>
      <c r="CC103" s="90"/>
      <c r="CD103" s="90"/>
      <c r="CE103" s="90"/>
      <c r="CF103" s="90"/>
      <c r="CG103" s="90"/>
      <c r="CH103" s="90"/>
      <c r="CI103" s="90"/>
      <c r="CJ103" s="90"/>
      <c r="CK103" s="90"/>
      <c r="CL103" s="90"/>
      <c r="CM103" s="90"/>
      <c r="CN103" s="90"/>
      <c r="CO103" s="90"/>
      <c r="CP103" s="90"/>
      <c r="CQ103" s="90"/>
    </row>
    <row r="104" spans="1:95">
      <c r="A104" s="500">
        <v>10</v>
      </c>
      <c r="B104" s="498">
        <f>+'Plot (10)'!A$17</f>
        <v>0</v>
      </c>
      <c r="C104" s="499">
        <f>'Plot (10)'!$J$17</f>
        <v>0</v>
      </c>
      <c r="D104" s="498">
        <f>'Plot (10)'!$K$17</f>
        <v>0</v>
      </c>
      <c r="E104" s="499">
        <f>'Plot (10)'!$J$18</f>
        <v>0</v>
      </c>
      <c r="F104" s="498">
        <f>'Plot (10)'!$K$18</f>
        <v>0</v>
      </c>
      <c r="G104" s="499">
        <f>'Plot (10)'!$J$19</f>
        <v>0</v>
      </c>
      <c r="H104" s="498">
        <f>'Plot (10)'!$K$19</f>
        <v>0</v>
      </c>
      <c r="I104" s="499">
        <f>'Plot (10)'!$L$17</f>
        <v>0</v>
      </c>
      <c r="J104" s="498">
        <f>'Plot (10)'!$M$17</f>
        <v>0</v>
      </c>
      <c r="K104" s="499">
        <f>'Plot (10)'!$L$18</f>
        <v>0</v>
      </c>
      <c r="L104" s="498">
        <f>'Plot (10)'!$M$18</f>
        <v>0</v>
      </c>
      <c r="M104" s="499">
        <f>'Plot (10)'!$L$19</f>
        <v>0</v>
      </c>
      <c r="N104" s="498">
        <f>'Plot (10)'!$M$19</f>
        <v>0</v>
      </c>
      <c r="O104" s="499">
        <f>'Plot (10)'!$N$17</f>
        <v>0</v>
      </c>
      <c r="P104" s="498">
        <f>'Plot (10)'!$O$17</f>
        <v>0</v>
      </c>
      <c r="Q104" s="499">
        <f>'Plot (10)'!$N$18</f>
        <v>0</v>
      </c>
      <c r="R104" s="498">
        <f>'Plot (10)'!$O$18</f>
        <v>0</v>
      </c>
      <c r="S104" s="499">
        <f>'Plot (10)'!$N$19</f>
        <v>0</v>
      </c>
      <c r="T104" s="498">
        <f>'Plot (10)'!$O$19</f>
        <v>0</v>
      </c>
      <c r="U104" s="499">
        <f>'Plot (10)'!$P$17</f>
        <v>0</v>
      </c>
      <c r="V104" s="498">
        <f>'Plot (10)'!$Q$17</f>
        <v>0</v>
      </c>
      <c r="W104" s="499">
        <f>'Plot (10)'!$P$18</f>
        <v>0</v>
      </c>
      <c r="X104" s="498">
        <f>'Plot (10)'!$Q$18</f>
        <v>0</v>
      </c>
      <c r="Y104" s="499">
        <f>'Plot (10)'!$P$19</f>
        <v>0</v>
      </c>
      <c r="Z104" s="498">
        <f>'Plot (10)'!$Q$19</f>
        <v>0</v>
      </c>
      <c r="AA104" s="499">
        <f>'Plot (10)'!$R$17</f>
        <v>0</v>
      </c>
      <c r="AB104" s="498">
        <f>'Plot (10)'!$S$17</f>
        <v>0</v>
      </c>
      <c r="AC104" s="499">
        <f>'Plot (10)'!$R$18</f>
        <v>0</v>
      </c>
      <c r="AD104" s="498">
        <f>'Plot (10)'!$S$18</f>
        <v>0</v>
      </c>
      <c r="AE104" s="499">
        <f>'Plot (10)'!$R$19</f>
        <v>0</v>
      </c>
      <c r="AF104" s="498">
        <f>'Plot (10)'!$S$19</f>
        <v>0</v>
      </c>
      <c r="AG104" s="499">
        <f>'Plot (10)'!$T$17</f>
        <v>0</v>
      </c>
      <c r="AH104" s="498">
        <f>'Plot (10)'!$U$17</f>
        <v>0</v>
      </c>
      <c r="AI104" s="499">
        <f>'Plot (10)'!$T$18</f>
        <v>0</v>
      </c>
      <c r="AJ104" s="498">
        <f>'Plot (10)'!$U$18</f>
        <v>0</v>
      </c>
      <c r="AK104" s="499">
        <f>'Plot (10)'!$T$19</f>
        <v>0</v>
      </c>
      <c r="AL104" s="498">
        <f>'Plot (10)'!$U$19</f>
        <v>0</v>
      </c>
      <c r="AM104" s="9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99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0"/>
      <c r="CK104" s="90"/>
      <c r="CL104" s="90"/>
      <c r="CM104" s="90"/>
      <c r="CN104" s="90"/>
      <c r="CO104" s="90"/>
      <c r="CP104" s="90"/>
      <c r="CQ104" s="90"/>
    </row>
    <row r="105" spans="1:95">
      <c r="A105" s="500">
        <v>10</v>
      </c>
      <c r="B105" s="498">
        <f>+'Plot (10)'!A$20</f>
        <v>0</v>
      </c>
      <c r="C105" s="499">
        <f>'Plot (10)'!$J$20</f>
        <v>0</v>
      </c>
      <c r="D105" s="498">
        <f>'Plot (10)'!$K$20</f>
        <v>0</v>
      </c>
      <c r="E105" s="499">
        <f>'Plot (10)'!$J$21</f>
        <v>0</v>
      </c>
      <c r="F105" s="498">
        <f>'Plot (10)'!$K$21</f>
        <v>0</v>
      </c>
      <c r="G105" s="499">
        <f>'Plot (10)'!$J$22</f>
        <v>0</v>
      </c>
      <c r="H105" s="498">
        <f>'Plot (10)'!$K$22</f>
        <v>0</v>
      </c>
      <c r="I105" s="499">
        <f>'Plot (10)'!$L$20</f>
        <v>0</v>
      </c>
      <c r="J105" s="498">
        <f>'Plot (10)'!$M$20</f>
        <v>0</v>
      </c>
      <c r="K105" s="499">
        <f>'Plot (10)'!$L$21</f>
        <v>0</v>
      </c>
      <c r="L105" s="498">
        <f>'Plot (10)'!$M$21</f>
        <v>0</v>
      </c>
      <c r="M105" s="499">
        <f>'Plot (10)'!$L$22</f>
        <v>0</v>
      </c>
      <c r="N105" s="498">
        <f>'Plot (10)'!$M$22</f>
        <v>0</v>
      </c>
      <c r="O105" s="499">
        <f>'Plot (10)'!$N$20</f>
        <v>0</v>
      </c>
      <c r="P105" s="498">
        <f>'Plot (10)'!$O$20</f>
        <v>0</v>
      </c>
      <c r="Q105" s="499">
        <f>'Plot (10)'!$N$21</f>
        <v>0</v>
      </c>
      <c r="R105" s="498">
        <f>'Plot (10)'!$O$21</f>
        <v>0</v>
      </c>
      <c r="S105" s="499">
        <f>'Plot (10)'!$N$22</f>
        <v>0</v>
      </c>
      <c r="T105" s="498">
        <f>'Plot (10)'!$O$22</f>
        <v>0</v>
      </c>
      <c r="U105" s="499">
        <f>'Plot (10)'!$P$20</f>
        <v>0</v>
      </c>
      <c r="V105" s="498">
        <f>'Plot (10)'!$Q$20</f>
        <v>0</v>
      </c>
      <c r="W105" s="499">
        <f>'Plot (10)'!$P$21</f>
        <v>0</v>
      </c>
      <c r="X105" s="498">
        <f>'Plot (10)'!$Q$21</f>
        <v>0</v>
      </c>
      <c r="Y105" s="499">
        <f>'Plot (10)'!$P$22</f>
        <v>0</v>
      </c>
      <c r="Z105" s="498">
        <f>'Plot (10)'!$Q$22</f>
        <v>0</v>
      </c>
      <c r="AA105" s="499">
        <f>'Plot (10)'!$R$20</f>
        <v>0</v>
      </c>
      <c r="AB105" s="498">
        <f>'Plot (10)'!$S$20</f>
        <v>0</v>
      </c>
      <c r="AC105" s="499">
        <f>'Plot (10)'!$R$21</f>
        <v>0</v>
      </c>
      <c r="AD105" s="498">
        <f>'Plot (10)'!$S$21</f>
        <v>0</v>
      </c>
      <c r="AE105" s="499">
        <f>'Plot (10)'!$R$22</f>
        <v>0</v>
      </c>
      <c r="AF105" s="498">
        <f>'Plot (10)'!$S$22</f>
        <v>0</v>
      </c>
      <c r="AG105" s="499">
        <f>'Plot (10)'!$T$20</f>
        <v>0</v>
      </c>
      <c r="AH105" s="498">
        <f>'Plot (10)'!$U$20</f>
        <v>0</v>
      </c>
      <c r="AI105" s="499">
        <f>'Plot (10)'!$T$21</f>
        <v>0</v>
      </c>
      <c r="AJ105" s="498">
        <f>'Plot (10)'!$U$21</f>
        <v>0</v>
      </c>
      <c r="AK105" s="499">
        <f>'Plot (10)'!$T$22</f>
        <v>0</v>
      </c>
      <c r="AL105" s="498">
        <f>'Plot (10)'!$U$22</f>
        <v>0</v>
      </c>
      <c r="AM105" s="90"/>
      <c r="AN105" s="100"/>
      <c r="AO105" s="100"/>
      <c r="AP105" s="100"/>
      <c r="AQ105" s="100"/>
      <c r="AR105" s="100"/>
      <c r="AS105" s="100"/>
      <c r="AT105" s="100"/>
      <c r="AU105" s="100"/>
      <c r="AV105" s="100"/>
      <c r="AW105" s="100"/>
      <c r="AX105" s="99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0"/>
      <c r="CK105" s="90"/>
      <c r="CL105" s="90"/>
      <c r="CM105" s="90"/>
      <c r="CN105" s="90"/>
      <c r="CO105" s="90"/>
      <c r="CP105" s="90"/>
      <c r="CQ105" s="90"/>
    </row>
    <row r="106" spans="1:95">
      <c r="A106" s="500">
        <v>10</v>
      </c>
      <c r="B106" s="498">
        <f>+'Plot (10)'!A$23</f>
        <v>0</v>
      </c>
      <c r="C106" s="499">
        <f>'Plot (10)'!$J$23</f>
        <v>0</v>
      </c>
      <c r="D106" s="498">
        <f>'Plot (10)'!$K$23</f>
        <v>0</v>
      </c>
      <c r="E106" s="499">
        <f>'Plot (10)'!$J$24</f>
        <v>0</v>
      </c>
      <c r="F106" s="498">
        <f>'Plot (10)'!$K$24</f>
        <v>0</v>
      </c>
      <c r="G106" s="499">
        <f>'Plot (10)'!$J$25</f>
        <v>0</v>
      </c>
      <c r="H106" s="498">
        <f>'Plot (10)'!$K$25</f>
        <v>0</v>
      </c>
      <c r="I106" s="499">
        <f>'Plot (10)'!$L$23</f>
        <v>0</v>
      </c>
      <c r="J106" s="498">
        <f>'Plot (10)'!$M$23</f>
        <v>0</v>
      </c>
      <c r="K106" s="499">
        <f>'Plot (10)'!$L$24</f>
        <v>0</v>
      </c>
      <c r="L106" s="498">
        <f>'Plot (10)'!$M$24</f>
        <v>0</v>
      </c>
      <c r="M106" s="499">
        <f>'Plot (10)'!$L$25</f>
        <v>0</v>
      </c>
      <c r="N106" s="498">
        <f>'Plot (10)'!$M$25</f>
        <v>0</v>
      </c>
      <c r="O106" s="499">
        <f>'Plot (10)'!$N$23</f>
        <v>0</v>
      </c>
      <c r="P106" s="498">
        <f>'Plot (10)'!$O$23</f>
        <v>0</v>
      </c>
      <c r="Q106" s="499">
        <f>'Plot (10)'!$N$24</f>
        <v>0</v>
      </c>
      <c r="R106" s="498">
        <f>'Plot (10)'!$O$24</f>
        <v>0</v>
      </c>
      <c r="S106" s="499">
        <f>'Plot (10)'!$N$25</f>
        <v>0</v>
      </c>
      <c r="T106" s="498">
        <f>'Plot (10)'!$O$25</f>
        <v>0</v>
      </c>
      <c r="U106" s="499">
        <f>'Plot (10)'!$P$23</f>
        <v>0</v>
      </c>
      <c r="V106" s="498">
        <f>'Plot (10)'!$Q$23</f>
        <v>0</v>
      </c>
      <c r="W106" s="499">
        <f>'Plot (10)'!$P$24</f>
        <v>0</v>
      </c>
      <c r="X106" s="498">
        <f>'Plot (10)'!$Q$24</f>
        <v>0</v>
      </c>
      <c r="Y106" s="499">
        <f>'Plot (10)'!$P$25</f>
        <v>0</v>
      </c>
      <c r="Z106" s="498">
        <f>'Plot (10)'!$Q$25</f>
        <v>0</v>
      </c>
      <c r="AA106" s="499">
        <f>'Plot (10)'!$R$23</f>
        <v>0</v>
      </c>
      <c r="AB106" s="498">
        <f>'Plot (10)'!$S$23</f>
        <v>0</v>
      </c>
      <c r="AC106" s="499">
        <f>'Plot (10)'!$R$24</f>
        <v>0</v>
      </c>
      <c r="AD106" s="498">
        <f>'Plot (10)'!$S$24</f>
        <v>0</v>
      </c>
      <c r="AE106" s="499">
        <f>'Plot (10)'!$R$25</f>
        <v>0</v>
      </c>
      <c r="AF106" s="498">
        <f>'Plot (10)'!$S$25</f>
        <v>0</v>
      </c>
      <c r="AG106" s="499">
        <f>'Plot (10)'!$T$23</f>
        <v>0</v>
      </c>
      <c r="AH106" s="498">
        <f>'Plot (10)'!$U$23</f>
        <v>0</v>
      </c>
      <c r="AI106" s="499">
        <f>'Plot (10)'!$T$24</f>
        <v>0</v>
      </c>
      <c r="AJ106" s="498">
        <f>'Plot (10)'!$U$24</f>
        <v>0</v>
      </c>
      <c r="AK106" s="499">
        <f>'Plot (10)'!$T$25</f>
        <v>0</v>
      </c>
      <c r="AL106" s="498">
        <f>'Plot (10)'!$U$25</f>
        <v>0</v>
      </c>
      <c r="AM106" s="9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99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  <c r="CO106" s="90"/>
      <c r="CP106" s="90"/>
      <c r="CQ106" s="90"/>
    </row>
    <row r="107" spans="1:95">
      <c r="A107" s="500">
        <v>10</v>
      </c>
      <c r="B107" s="498">
        <f>+'Plot (10)'!A$26</f>
        <v>0</v>
      </c>
      <c r="C107" s="499">
        <f>'Plot (10)'!$J$26</f>
        <v>0</v>
      </c>
      <c r="D107" s="498">
        <f>'Plot (10)'!$K$26</f>
        <v>0</v>
      </c>
      <c r="E107" s="499">
        <f>'Plot (10)'!$J$27</f>
        <v>0</v>
      </c>
      <c r="F107" s="498">
        <f>'Plot (10)'!$K$27</f>
        <v>0</v>
      </c>
      <c r="G107" s="499">
        <f>'Plot (10)'!$J$28</f>
        <v>0</v>
      </c>
      <c r="H107" s="498">
        <f>'Plot (10)'!$K$28</f>
        <v>0</v>
      </c>
      <c r="I107" s="499">
        <f>'Plot (10)'!$L$26</f>
        <v>0</v>
      </c>
      <c r="J107" s="498">
        <f>'Plot (10)'!$M$26</f>
        <v>0</v>
      </c>
      <c r="K107" s="499">
        <f>'Plot (10)'!$L$27</f>
        <v>0</v>
      </c>
      <c r="L107" s="498">
        <f>'Plot (10)'!$M$27</f>
        <v>0</v>
      </c>
      <c r="M107" s="499">
        <f>'Plot (10)'!$L$28</f>
        <v>0</v>
      </c>
      <c r="N107" s="498">
        <f>'Plot (10)'!$M$28</f>
        <v>0</v>
      </c>
      <c r="O107" s="499">
        <f>'Plot (10)'!$N$26</f>
        <v>0</v>
      </c>
      <c r="P107" s="498">
        <f>'Plot (10)'!$O$26</f>
        <v>0</v>
      </c>
      <c r="Q107" s="499">
        <f>'Plot (10)'!$N$27</f>
        <v>0</v>
      </c>
      <c r="R107" s="498">
        <f>'Plot (10)'!$O$27</f>
        <v>0</v>
      </c>
      <c r="S107" s="499">
        <f>'Plot (10)'!$N$28</f>
        <v>0</v>
      </c>
      <c r="T107" s="498">
        <f>'Plot (10)'!$O$28</f>
        <v>0</v>
      </c>
      <c r="U107" s="499">
        <f>'Plot (10)'!$P$26</f>
        <v>0</v>
      </c>
      <c r="V107" s="498">
        <f>'Plot (10)'!$Q$26</f>
        <v>0</v>
      </c>
      <c r="W107" s="499">
        <f>'Plot (10)'!$P$27</f>
        <v>0</v>
      </c>
      <c r="X107" s="498">
        <f>'Plot (10)'!$Q$27</f>
        <v>0</v>
      </c>
      <c r="Y107" s="499">
        <f>'Plot (10)'!$P$28</f>
        <v>0</v>
      </c>
      <c r="Z107" s="498">
        <f>'Plot (10)'!$Q$28</f>
        <v>0</v>
      </c>
      <c r="AA107" s="499">
        <f>'Plot (10)'!$R$26</f>
        <v>0</v>
      </c>
      <c r="AB107" s="498">
        <f>'Plot (10)'!$S$26</f>
        <v>0</v>
      </c>
      <c r="AC107" s="499">
        <f>'Plot (10)'!$R$27</f>
        <v>0</v>
      </c>
      <c r="AD107" s="498">
        <f>'Plot (10)'!$S$27</f>
        <v>0</v>
      </c>
      <c r="AE107" s="499">
        <f>'Plot (10)'!$R$28</f>
        <v>0</v>
      </c>
      <c r="AF107" s="498">
        <f>'Plot (10)'!$S$28</f>
        <v>0</v>
      </c>
      <c r="AG107" s="499">
        <f>'Plot (10)'!$T$26</f>
        <v>0</v>
      </c>
      <c r="AH107" s="498">
        <f>'Plot (10)'!$U$26</f>
        <v>0</v>
      </c>
      <c r="AI107" s="499">
        <f>'Plot (10)'!$T$27</f>
        <v>0</v>
      </c>
      <c r="AJ107" s="498">
        <f>'Plot (10)'!$U$27</f>
        <v>0</v>
      </c>
      <c r="AK107" s="499">
        <f>'Plot (10)'!$T$28</f>
        <v>0</v>
      </c>
      <c r="AL107" s="498">
        <f>'Plot (10)'!$U$28</f>
        <v>0</v>
      </c>
      <c r="AM107" s="9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99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  <c r="CO107" s="90"/>
      <c r="CP107" s="90"/>
      <c r="CQ107" s="90"/>
    </row>
    <row r="108" spans="1:95">
      <c r="A108" s="500">
        <v>10</v>
      </c>
      <c r="B108" s="498">
        <f>+'Plot (10)'!A$29</f>
        <v>0</v>
      </c>
      <c r="C108" s="499">
        <f>'Plot (10)'!$J$29</f>
        <v>0</v>
      </c>
      <c r="D108" s="498">
        <f>'Plot (10)'!$K$29</f>
        <v>0</v>
      </c>
      <c r="E108" s="499">
        <f>'Plot (10)'!$J$30</f>
        <v>0</v>
      </c>
      <c r="F108" s="498">
        <f>'Plot (10)'!$K$30</f>
        <v>0</v>
      </c>
      <c r="G108" s="499">
        <f>'Plot (10)'!$J$31</f>
        <v>0</v>
      </c>
      <c r="H108" s="498">
        <f>'Plot (10)'!$K$31</f>
        <v>0</v>
      </c>
      <c r="I108" s="499">
        <f>'Plot (10)'!$L$29</f>
        <v>0</v>
      </c>
      <c r="J108" s="498">
        <f>'Plot (10)'!$M$29</f>
        <v>0</v>
      </c>
      <c r="K108" s="499">
        <f>'Plot (10)'!$L$30</f>
        <v>0</v>
      </c>
      <c r="L108" s="498">
        <f>'Plot (10)'!$M$30</f>
        <v>0</v>
      </c>
      <c r="M108" s="499">
        <f>'Plot (10)'!$L$31</f>
        <v>0</v>
      </c>
      <c r="N108" s="498">
        <f>'Plot (10)'!$M$31</f>
        <v>0</v>
      </c>
      <c r="O108" s="499">
        <f>'Plot (10)'!$N$29</f>
        <v>0</v>
      </c>
      <c r="P108" s="498">
        <f>'Plot (10)'!$O$29</f>
        <v>0</v>
      </c>
      <c r="Q108" s="499">
        <f>'Plot (10)'!$N$30</f>
        <v>0</v>
      </c>
      <c r="R108" s="498">
        <f>'Plot (10)'!$O$30</f>
        <v>0</v>
      </c>
      <c r="S108" s="499">
        <f>'Plot (10)'!$N$31</f>
        <v>0</v>
      </c>
      <c r="T108" s="498">
        <f>'Plot (10)'!$O$31</f>
        <v>0</v>
      </c>
      <c r="U108" s="499">
        <f>'Plot (10)'!$P$29</f>
        <v>0</v>
      </c>
      <c r="V108" s="498">
        <f>'Plot (10)'!$Q$29</f>
        <v>0</v>
      </c>
      <c r="W108" s="499">
        <f>'Plot (10)'!$P$30</f>
        <v>0</v>
      </c>
      <c r="X108" s="498">
        <f>'Plot (10)'!$Q$30</f>
        <v>0</v>
      </c>
      <c r="Y108" s="499">
        <f>'Plot (10)'!$P$31</f>
        <v>0</v>
      </c>
      <c r="Z108" s="498">
        <f>'Plot (10)'!$Q$31</f>
        <v>0</v>
      </c>
      <c r="AA108" s="499">
        <f>'Plot (10)'!$R$29</f>
        <v>0</v>
      </c>
      <c r="AB108" s="498">
        <f>'Plot (10)'!$S$29</f>
        <v>0</v>
      </c>
      <c r="AC108" s="499">
        <f>'Plot (10)'!$R$30</f>
        <v>0</v>
      </c>
      <c r="AD108" s="498">
        <f>'Plot (10)'!$S$30</f>
        <v>0</v>
      </c>
      <c r="AE108" s="499">
        <f>'Plot (10)'!$R$31</f>
        <v>0</v>
      </c>
      <c r="AF108" s="498">
        <f>'Plot (10)'!$S$31</f>
        <v>0</v>
      </c>
      <c r="AG108" s="499">
        <f>'Plot (10)'!$T$29</f>
        <v>0</v>
      </c>
      <c r="AH108" s="498">
        <f>'Plot (10)'!$U$29</f>
        <v>0</v>
      </c>
      <c r="AI108" s="499">
        <f>'Plot (10)'!$T$30</f>
        <v>0</v>
      </c>
      <c r="AJ108" s="498">
        <f>'Plot (10)'!$U$30</f>
        <v>0</v>
      </c>
      <c r="AK108" s="499">
        <f>'Plot (10)'!$T$31</f>
        <v>0</v>
      </c>
      <c r="AL108" s="498">
        <f>'Plot (10)'!$U$31</f>
        <v>0</v>
      </c>
      <c r="AM108" s="9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99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  <c r="BR108" s="90"/>
      <c r="BS108" s="90"/>
      <c r="BT108" s="90"/>
      <c r="BU108" s="90"/>
      <c r="BV108" s="90"/>
      <c r="BW108" s="90"/>
      <c r="BX108" s="90"/>
      <c r="BY108" s="90"/>
      <c r="BZ108" s="90"/>
      <c r="CA108" s="90"/>
      <c r="CB108" s="90"/>
      <c r="CC108" s="90"/>
      <c r="CD108" s="90"/>
      <c r="CE108" s="90"/>
      <c r="CF108" s="90"/>
      <c r="CG108" s="90"/>
      <c r="CH108" s="90"/>
      <c r="CI108" s="90"/>
      <c r="CJ108" s="90"/>
      <c r="CK108" s="90"/>
      <c r="CL108" s="90"/>
      <c r="CM108" s="90"/>
      <c r="CN108" s="90"/>
      <c r="CO108" s="90"/>
      <c r="CP108" s="90"/>
      <c r="CQ108" s="90"/>
    </row>
    <row r="109" spans="1:95">
      <c r="A109" s="500">
        <v>10</v>
      </c>
      <c r="B109" s="498">
        <f>+'Plot (10)'!A$32</f>
        <v>0</v>
      </c>
      <c r="C109" s="499">
        <f>'Plot (10)'!$J$32</f>
        <v>0</v>
      </c>
      <c r="D109" s="498">
        <f>'Plot (10)'!$K$32</f>
        <v>0</v>
      </c>
      <c r="E109" s="499">
        <f>'Plot (10)'!$J$33</f>
        <v>0</v>
      </c>
      <c r="F109" s="498">
        <f>'Plot (10)'!$K$33</f>
        <v>0</v>
      </c>
      <c r="G109" s="499">
        <f>'Plot (10)'!$J$34</f>
        <v>0</v>
      </c>
      <c r="H109" s="498">
        <f>'Plot (10)'!$K$34</f>
        <v>0</v>
      </c>
      <c r="I109" s="499">
        <f>'Plot (10)'!$L$32</f>
        <v>0</v>
      </c>
      <c r="J109" s="498">
        <f>'Plot (10)'!$M$32</f>
        <v>0</v>
      </c>
      <c r="K109" s="499">
        <f>'Plot (10)'!$L$33</f>
        <v>0</v>
      </c>
      <c r="L109" s="498">
        <f>'Plot (10)'!$M$33</f>
        <v>0</v>
      </c>
      <c r="M109" s="499">
        <f>'Plot (10)'!$L$34</f>
        <v>0</v>
      </c>
      <c r="N109" s="498">
        <f>'Plot (10)'!$M$34</f>
        <v>0</v>
      </c>
      <c r="O109" s="499">
        <f>'Plot (10)'!$N$32</f>
        <v>0</v>
      </c>
      <c r="P109" s="498">
        <f>'Plot (10)'!$O$32</f>
        <v>0</v>
      </c>
      <c r="Q109" s="499">
        <f>'Plot (10)'!$N$33</f>
        <v>0</v>
      </c>
      <c r="R109" s="498">
        <f>'Plot (10)'!$O$33</f>
        <v>0</v>
      </c>
      <c r="S109" s="499">
        <f>'Plot (10)'!$N$34</f>
        <v>0</v>
      </c>
      <c r="T109" s="498">
        <f>'Plot (10)'!$O$34</f>
        <v>0</v>
      </c>
      <c r="U109" s="499">
        <f>'Plot (10)'!$P$32</f>
        <v>0</v>
      </c>
      <c r="V109" s="498">
        <f>'Plot (10)'!$Q$32</f>
        <v>0</v>
      </c>
      <c r="W109" s="499">
        <f>'Plot (10)'!$P$33</f>
        <v>0</v>
      </c>
      <c r="X109" s="498">
        <f>'Plot (10)'!$Q$33</f>
        <v>0</v>
      </c>
      <c r="Y109" s="499">
        <f>'Plot (10)'!$P$34</f>
        <v>0</v>
      </c>
      <c r="Z109" s="498">
        <f>'Plot (10)'!$Q$34</f>
        <v>0</v>
      </c>
      <c r="AA109" s="499">
        <f>'Plot (10)'!$R$32</f>
        <v>0</v>
      </c>
      <c r="AB109" s="498">
        <f>'Plot (10)'!$S$32</f>
        <v>0</v>
      </c>
      <c r="AC109" s="499">
        <f>'Plot (10)'!$R$33</f>
        <v>0</v>
      </c>
      <c r="AD109" s="498">
        <f>'Plot (10)'!$S$33</f>
        <v>0</v>
      </c>
      <c r="AE109" s="499">
        <f>'Plot (10)'!$R$34</f>
        <v>0</v>
      </c>
      <c r="AF109" s="498">
        <f>'Plot (10)'!$S$34</f>
        <v>0</v>
      </c>
      <c r="AG109" s="499">
        <f>'Plot (10)'!$T$32</f>
        <v>0</v>
      </c>
      <c r="AH109" s="498">
        <f>'Plot (10)'!$U$32</f>
        <v>0</v>
      </c>
      <c r="AI109" s="499">
        <f>'Plot (10)'!$T$33</f>
        <v>0</v>
      </c>
      <c r="AJ109" s="498">
        <f>'Plot (10)'!$U$33</f>
        <v>0</v>
      </c>
      <c r="AK109" s="499">
        <f>'Plot (10)'!$T$34</f>
        <v>0</v>
      </c>
      <c r="AL109" s="498">
        <f>'Plot (10)'!$U$34</f>
        <v>0</v>
      </c>
      <c r="AM109" s="90"/>
      <c r="AN109" s="100"/>
      <c r="AO109" s="100"/>
      <c r="AP109" s="100"/>
      <c r="AQ109" s="100"/>
      <c r="AR109" s="100"/>
      <c r="AS109" s="100"/>
      <c r="AT109" s="100"/>
      <c r="AU109" s="100"/>
      <c r="AV109" s="100"/>
      <c r="AW109" s="100"/>
      <c r="AX109" s="99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  <c r="BR109" s="90"/>
      <c r="BS109" s="90"/>
      <c r="BT109" s="90"/>
      <c r="BU109" s="90"/>
      <c r="BV109" s="90"/>
      <c r="BW109" s="90"/>
      <c r="BX109" s="90"/>
      <c r="BY109" s="90"/>
      <c r="BZ109" s="90"/>
      <c r="CA109" s="90"/>
      <c r="CB109" s="90"/>
      <c r="CC109" s="90"/>
      <c r="CD109" s="90"/>
      <c r="CE109" s="90"/>
      <c r="CF109" s="90"/>
      <c r="CG109" s="90"/>
      <c r="CH109" s="90"/>
      <c r="CI109" s="90"/>
      <c r="CJ109" s="90"/>
      <c r="CK109" s="90"/>
      <c r="CL109" s="90"/>
      <c r="CM109" s="90"/>
      <c r="CN109" s="90"/>
      <c r="CO109" s="90"/>
      <c r="CP109" s="90"/>
      <c r="CQ109" s="90"/>
    </row>
    <row r="110" spans="1:95">
      <c r="A110" s="500">
        <v>10</v>
      </c>
      <c r="B110" s="498">
        <f>+'Plot (10)'!A$35</f>
        <v>0</v>
      </c>
      <c r="C110" s="499">
        <f>'Plot (10)'!$J$35</f>
        <v>0</v>
      </c>
      <c r="D110" s="498">
        <f>'Plot (10)'!$K$35</f>
        <v>0</v>
      </c>
      <c r="E110" s="499">
        <f>'Plot (10)'!$J$36</f>
        <v>0</v>
      </c>
      <c r="F110" s="498">
        <f>'Plot (10)'!$K$36</f>
        <v>0</v>
      </c>
      <c r="G110" s="499">
        <f>'Plot (10)'!$J$37</f>
        <v>0</v>
      </c>
      <c r="H110" s="498">
        <f>'Plot (10)'!$K$37</f>
        <v>0</v>
      </c>
      <c r="I110" s="499">
        <f>'Plot (10)'!$L$35</f>
        <v>0</v>
      </c>
      <c r="J110" s="498">
        <f>'Plot (10)'!$M$35</f>
        <v>0</v>
      </c>
      <c r="K110" s="499">
        <f>'Plot (10)'!$L$36</f>
        <v>0</v>
      </c>
      <c r="L110" s="498">
        <f>'Plot (10)'!$M$36</f>
        <v>0</v>
      </c>
      <c r="M110" s="499">
        <f>'Plot (10)'!$L$37</f>
        <v>0</v>
      </c>
      <c r="N110" s="498">
        <f>'Plot (10)'!$M$37</f>
        <v>0</v>
      </c>
      <c r="O110" s="499">
        <f>'Plot (10)'!$N$35</f>
        <v>0</v>
      </c>
      <c r="P110" s="498">
        <f>'Plot (10)'!$O$35</f>
        <v>0</v>
      </c>
      <c r="Q110" s="499">
        <f>'Plot (10)'!$N$36</f>
        <v>0</v>
      </c>
      <c r="R110" s="498">
        <f>'Plot (10)'!$O$36</f>
        <v>0</v>
      </c>
      <c r="S110" s="499">
        <f>'Plot (10)'!$N$37</f>
        <v>0</v>
      </c>
      <c r="T110" s="498">
        <f>'Plot (10)'!$O$37</f>
        <v>0</v>
      </c>
      <c r="U110" s="499">
        <f>'Plot (10)'!$P$35</f>
        <v>0</v>
      </c>
      <c r="V110" s="498">
        <f>'Plot (10)'!$Q$35</f>
        <v>0</v>
      </c>
      <c r="W110" s="499">
        <f>'Plot (10)'!$P$36</f>
        <v>0</v>
      </c>
      <c r="X110" s="498">
        <f>'Plot (10)'!$Q$36</f>
        <v>0</v>
      </c>
      <c r="Y110" s="499">
        <f>'Plot (10)'!$P$37</f>
        <v>0</v>
      </c>
      <c r="Z110" s="498">
        <f>'Plot (10)'!$Q$37</f>
        <v>0</v>
      </c>
      <c r="AA110" s="499">
        <f>'Plot (10)'!$R$35</f>
        <v>0</v>
      </c>
      <c r="AB110" s="498">
        <f>'Plot (10)'!$S$35</f>
        <v>0</v>
      </c>
      <c r="AC110" s="499">
        <f>'Plot (10)'!$R$36</f>
        <v>0</v>
      </c>
      <c r="AD110" s="498">
        <f>'Plot (10)'!$S$36</f>
        <v>0</v>
      </c>
      <c r="AE110" s="499">
        <f>'Plot (10)'!$R$37</f>
        <v>0</v>
      </c>
      <c r="AF110" s="498">
        <f>'Plot (10)'!$S$37</f>
        <v>0</v>
      </c>
      <c r="AG110" s="499">
        <f>'Plot (10)'!$T$35</f>
        <v>0</v>
      </c>
      <c r="AH110" s="498">
        <f>'Plot (10)'!$U$35</f>
        <v>0</v>
      </c>
      <c r="AI110" s="499">
        <f>'Plot (10)'!$T$36</f>
        <v>0</v>
      </c>
      <c r="AJ110" s="498">
        <f>'Plot (10)'!$U$36</f>
        <v>0</v>
      </c>
      <c r="AK110" s="499">
        <f>'Plot (10)'!$T$37</f>
        <v>0</v>
      </c>
      <c r="AL110" s="498">
        <f>'Plot (10)'!$U$37</f>
        <v>0</v>
      </c>
      <c r="AM110" s="9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99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0"/>
      <c r="CK110" s="90"/>
      <c r="CL110" s="90"/>
      <c r="CM110" s="90"/>
      <c r="CN110" s="90"/>
      <c r="CO110" s="90"/>
      <c r="CP110" s="90"/>
      <c r="CQ110" s="90"/>
    </row>
    <row r="111" spans="1:95">
      <c r="A111" s="501">
        <v>10</v>
      </c>
      <c r="B111" s="502">
        <f>+'Plot (10)'!A$38</f>
        <v>0</v>
      </c>
      <c r="C111" s="499">
        <f>'Plot (10)'!$J$38</f>
        <v>0</v>
      </c>
      <c r="D111" s="498">
        <f>'Plot (10)'!$K$38</f>
        <v>0</v>
      </c>
      <c r="E111" s="499">
        <f>'Plot (10)'!$J$39</f>
        <v>0</v>
      </c>
      <c r="F111" s="498">
        <f>'Plot (10)'!$K$39</f>
        <v>0</v>
      </c>
      <c r="G111" s="499">
        <f>'Plot (10)'!$J$40</f>
        <v>0</v>
      </c>
      <c r="H111" s="498">
        <f>'Plot (10)'!$K$40</f>
        <v>0</v>
      </c>
      <c r="I111" s="499">
        <f>'Plot (10)'!$L$38</f>
        <v>0</v>
      </c>
      <c r="J111" s="498">
        <f>'Plot (10)'!$M$38</f>
        <v>0</v>
      </c>
      <c r="K111" s="499">
        <f>'Plot (10)'!$L$39</f>
        <v>0</v>
      </c>
      <c r="L111" s="498">
        <f>'Plot (10)'!$M$39</f>
        <v>0</v>
      </c>
      <c r="M111" s="499">
        <f>'Plot (10)'!$L$40</f>
        <v>0</v>
      </c>
      <c r="N111" s="498">
        <f>'Plot (10)'!$M$40</f>
        <v>0</v>
      </c>
      <c r="O111" s="499">
        <f>'Plot (10)'!$N$38</f>
        <v>0</v>
      </c>
      <c r="P111" s="498">
        <f>'Plot (10)'!$O$38</f>
        <v>0</v>
      </c>
      <c r="Q111" s="499">
        <f>'Plot (10)'!$N$39</f>
        <v>0</v>
      </c>
      <c r="R111" s="498">
        <f>'Plot (10)'!$O$39</f>
        <v>0</v>
      </c>
      <c r="S111" s="499">
        <f>'Plot (10)'!$N$40</f>
        <v>0</v>
      </c>
      <c r="T111" s="498">
        <f>'Plot (10)'!$O$40</f>
        <v>0</v>
      </c>
      <c r="U111" s="499">
        <f>'Plot (10)'!$P$38</f>
        <v>0</v>
      </c>
      <c r="V111" s="498">
        <f>'Plot (10)'!$Q$38</f>
        <v>0</v>
      </c>
      <c r="W111" s="499">
        <f>'Plot (10)'!$P$39</f>
        <v>0</v>
      </c>
      <c r="X111" s="498">
        <f>'Plot (10)'!$Q$39</f>
        <v>0</v>
      </c>
      <c r="Y111" s="499">
        <f>'Plot (10)'!$P$40</f>
        <v>0</v>
      </c>
      <c r="Z111" s="498">
        <f>'Plot (10)'!$Q$40</f>
        <v>0</v>
      </c>
      <c r="AA111" s="499">
        <f>'Plot (10)'!$R$38</f>
        <v>0</v>
      </c>
      <c r="AB111" s="498">
        <f>'Plot (10)'!$S$38</f>
        <v>0</v>
      </c>
      <c r="AC111" s="499">
        <f>'Plot (10)'!$R$39</f>
        <v>0</v>
      </c>
      <c r="AD111" s="498">
        <f>'Plot (10)'!$S$39</f>
        <v>0</v>
      </c>
      <c r="AE111" s="499">
        <f>'Plot (10)'!$R$40</f>
        <v>0</v>
      </c>
      <c r="AF111" s="498">
        <f>'Plot (10)'!$S$40</f>
        <v>0</v>
      </c>
      <c r="AG111" s="499">
        <f>'Plot (10)'!$T$38</f>
        <v>0</v>
      </c>
      <c r="AH111" s="498">
        <f>'Plot (10)'!$U$38</f>
        <v>0</v>
      </c>
      <c r="AI111" s="499">
        <f>'Plot (10)'!$T$39</f>
        <v>0</v>
      </c>
      <c r="AJ111" s="498">
        <f>'Plot (10)'!$U$39</f>
        <v>0</v>
      </c>
      <c r="AK111" s="499">
        <f>'Plot (10)'!$T$40</f>
        <v>0</v>
      </c>
      <c r="AL111" s="498">
        <f>'Plot (10)'!$U$40</f>
        <v>0</v>
      </c>
      <c r="AM111" s="9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99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90"/>
      <c r="CM111" s="90"/>
      <c r="CN111" s="90"/>
      <c r="CO111" s="90"/>
      <c r="CP111" s="90"/>
      <c r="CQ111" s="90"/>
    </row>
    <row r="112" spans="1:95">
      <c r="A112" s="266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99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0"/>
      <c r="BZ112" s="90"/>
      <c r="CA112" s="90"/>
      <c r="CB112" s="90"/>
      <c r="CC112" s="90"/>
      <c r="CD112" s="90"/>
      <c r="CE112" s="90"/>
      <c r="CF112" s="90"/>
      <c r="CG112" s="90"/>
      <c r="CH112" s="90"/>
      <c r="CI112" s="90"/>
      <c r="CJ112" s="90"/>
      <c r="CK112" s="90"/>
      <c r="CL112" s="90"/>
      <c r="CM112" s="90"/>
      <c r="CN112" s="90"/>
      <c r="CO112" s="90"/>
      <c r="CP112" s="90"/>
      <c r="CQ112" s="90"/>
    </row>
    <row r="113" spans="1:95" ht="45">
      <c r="A113" s="1103" t="s">
        <v>408</v>
      </c>
      <c r="B113" s="1104"/>
      <c r="C113" s="20" t="s">
        <v>411</v>
      </c>
      <c r="D113" s="19" t="s">
        <v>412</v>
      </c>
      <c r="E113" s="20" t="s">
        <v>413</v>
      </c>
      <c r="F113" s="19" t="s">
        <v>414</v>
      </c>
      <c r="G113" s="20" t="s">
        <v>415</v>
      </c>
      <c r="H113" s="19" t="s">
        <v>416</v>
      </c>
      <c r="I113" s="20" t="s">
        <v>411</v>
      </c>
      <c r="J113" s="19" t="s">
        <v>412</v>
      </c>
      <c r="K113" s="20" t="s">
        <v>413</v>
      </c>
      <c r="L113" s="19" t="s">
        <v>414</v>
      </c>
      <c r="M113" s="20" t="s">
        <v>415</v>
      </c>
      <c r="N113" s="19" t="s">
        <v>416</v>
      </c>
      <c r="O113" s="20" t="s">
        <v>411</v>
      </c>
      <c r="P113" s="19" t="s">
        <v>412</v>
      </c>
      <c r="Q113" s="20" t="s">
        <v>413</v>
      </c>
      <c r="R113" s="19" t="s">
        <v>414</v>
      </c>
      <c r="S113" s="20" t="s">
        <v>415</v>
      </c>
      <c r="T113" s="19" t="s">
        <v>416</v>
      </c>
      <c r="U113" s="20" t="s">
        <v>411</v>
      </c>
      <c r="V113" s="19" t="s">
        <v>412</v>
      </c>
      <c r="W113" s="20" t="s">
        <v>413</v>
      </c>
      <c r="X113" s="19" t="s">
        <v>414</v>
      </c>
      <c r="Y113" s="20" t="s">
        <v>415</v>
      </c>
      <c r="Z113" s="19" t="s">
        <v>416</v>
      </c>
      <c r="AA113" s="20" t="s">
        <v>411</v>
      </c>
      <c r="AB113" s="19" t="s">
        <v>412</v>
      </c>
      <c r="AC113" s="20" t="s">
        <v>413</v>
      </c>
      <c r="AD113" s="19" t="s">
        <v>414</v>
      </c>
      <c r="AE113" s="20" t="s">
        <v>415</v>
      </c>
      <c r="AF113" s="19" t="s">
        <v>416</v>
      </c>
      <c r="AG113" s="20" t="s">
        <v>411</v>
      </c>
      <c r="AH113" s="19" t="s">
        <v>412</v>
      </c>
      <c r="AI113" s="20" t="s">
        <v>413</v>
      </c>
      <c r="AJ113" s="19" t="s">
        <v>414</v>
      </c>
      <c r="AK113" s="20" t="s">
        <v>415</v>
      </c>
      <c r="AL113" s="19" t="s">
        <v>416</v>
      </c>
      <c r="AM113" s="90"/>
      <c r="AN113" s="100"/>
      <c r="AO113" s="100"/>
      <c r="AP113" s="100"/>
      <c r="AQ113" s="100"/>
      <c r="AR113" s="100"/>
      <c r="AS113" s="100"/>
      <c r="AT113" s="100"/>
      <c r="AU113" s="100"/>
      <c r="AV113" s="100"/>
      <c r="AW113" s="100"/>
      <c r="AX113" s="99"/>
      <c r="AY113" s="90"/>
      <c r="AZ113" s="90"/>
      <c r="BA113" s="90"/>
      <c r="BB113" s="90"/>
      <c r="BC113" s="90"/>
      <c r="BD113" s="90"/>
      <c r="BE113" s="90"/>
      <c r="BF113" s="90"/>
      <c r="BG113" s="90"/>
      <c r="BH113" s="90"/>
      <c r="BI113" s="90"/>
      <c r="BJ113" s="90"/>
      <c r="BK113" s="90"/>
      <c r="BL113" s="90"/>
      <c r="BM113" s="90"/>
      <c r="BN113" s="90"/>
      <c r="BO113" s="90"/>
      <c r="BP113" s="90"/>
      <c r="BQ113" s="90"/>
      <c r="BR113" s="90"/>
      <c r="BS113" s="90"/>
      <c r="BT113" s="90"/>
      <c r="BU113" s="90"/>
      <c r="BV113" s="90"/>
      <c r="BW113" s="90"/>
      <c r="BX113" s="90"/>
      <c r="BY113" s="90"/>
      <c r="BZ113" s="90"/>
      <c r="CA113" s="90"/>
      <c r="CB113" s="90"/>
      <c r="CC113" s="90"/>
      <c r="CD113" s="90"/>
      <c r="CE113" s="90"/>
      <c r="CF113" s="90"/>
      <c r="CG113" s="90"/>
      <c r="CH113" s="90"/>
      <c r="CI113" s="90"/>
      <c r="CJ113" s="90"/>
      <c r="CK113" s="90"/>
      <c r="CL113" s="90"/>
      <c r="CM113" s="90"/>
      <c r="CN113" s="90"/>
      <c r="CO113" s="90"/>
      <c r="CP113" s="90"/>
      <c r="CQ113" s="90"/>
    </row>
    <row r="114" spans="1:95">
      <c r="A114" s="1105"/>
      <c r="B114" s="1106"/>
      <c r="C114" s="13">
        <f t="shared" ref="C114:AL114" si="54">+SUM(C102:C111)+SUM(C91:C100)+SUM(C80:C89)+SUM(C69:C78)+SUM(C58:C67)+SUM(C47:C56)+SUM(C36:C45)+SUM(C25:C34)+SUM(C14:C23)+SUM(C3:C12)</f>
        <v>0</v>
      </c>
      <c r="D114" s="13">
        <f t="shared" si="54"/>
        <v>0</v>
      </c>
      <c r="E114" s="13">
        <f t="shared" si="54"/>
        <v>0</v>
      </c>
      <c r="F114" s="13">
        <f t="shared" si="54"/>
        <v>0</v>
      </c>
      <c r="G114" s="13">
        <f t="shared" si="54"/>
        <v>0</v>
      </c>
      <c r="H114" s="13">
        <f t="shared" si="54"/>
        <v>0</v>
      </c>
      <c r="I114" s="13">
        <f t="shared" si="54"/>
        <v>0</v>
      </c>
      <c r="J114" s="13">
        <f t="shared" si="54"/>
        <v>0</v>
      </c>
      <c r="K114" s="13">
        <f t="shared" si="54"/>
        <v>0</v>
      </c>
      <c r="L114" s="13">
        <f t="shared" si="54"/>
        <v>0</v>
      </c>
      <c r="M114" s="13">
        <f t="shared" si="54"/>
        <v>0</v>
      </c>
      <c r="N114" s="13">
        <f t="shared" si="54"/>
        <v>0</v>
      </c>
      <c r="O114" s="13">
        <f t="shared" si="54"/>
        <v>0</v>
      </c>
      <c r="P114" s="13">
        <f t="shared" si="54"/>
        <v>0</v>
      </c>
      <c r="Q114" s="13">
        <f t="shared" si="54"/>
        <v>0</v>
      </c>
      <c r="R114" s="13">
        <f t="shared" si="54"/>
        <v>0</v>
      </c>
      <c r="S114" s="13">
        <f t="shared" si="54"/>
        <v>0</v>
      </c>
      <c r="T114" s="13">
        <f t="shared" si="54"/>
        <v>0</v>
      </c>
      <c r="U114" s="13">
        <f t="shared" si="54"/>
        <v>0</v>
      </c>
      <c r="V114" s="13">
        <f t="shared" si="54"/>
        <v>0</v>
      </c>
      <c r="W114" s="13">
        <f t="shared" si="54"/>
        <v>0</v>
      </c>
      <c r="X114" s="13">
        <f t="shared" si="54"/>
        <v>0</v>
      </c>
      <c r="Y114" s="13">
        <f t="shared" si="54"/>
        <v>0</v>
      </c>
      <c r="Z114" s="13">
        <f t="shared" si="54"/>
        <v>0</v>
      </c>
      <c r="AA114" s="13">
        <f>+SUM(AA102:AA111)+SUM(AA91:AA100)+SUM(AA80:AA89)+SUM(AA69:AA78)+SUM(AA58:AA67)+SUM(AA47:AA56)+SUM(AA36:AA45)+SUM(AA25:AA34)+SUM(AA14:AA23)+SUM(AA3:AA12)</f>
        <v>0</v>
      </c>
      <c r="AB114" s="13">
        <f t="shared" si="54"/>
        <v>0</v>
      </c>
      <c r="AC114" s="13">
        <f t="shared" si="54"/>
        <v>0</v>
      </c>
      <c r="AD114" s="13">
        <f t="shared" si="54"/>
        <v>0</v>
      </c>
      <c r="AE114" s="13">
        <f t="shared" si="54"/>
        <v>0</v>
      </c>
      <c r="AF114" s="13">
        <f t="shared" si="54"/>
        <v>0</v>
      </c>
      <c r="AG114" s="13">
        <f t="shared" si="54"/>
        <v>0</v>
      </c>
      <c r="AH114" s="13">
        <f t="shared" si="54"/>
        <v>0</v>
      </c>
      <c r="AI114" s="13">
        <f t="shared" si="54"/>
        <v>0</v>
      </c>
      <c r="AJ114" s="13">
        <f t="shared" si="54"/>
        <v>0</v>
      </c>
      <c r="AK114" s="13">
        <f t="shared" si="54"/>
        <v>0</v>
      </c>
      <c r="AL114" s="13">
        <f t="shared" si="54"/>
        <v>0</v>
      </c>
      <c r="AM114" s="90"/>
      <c r="AN114" s="100"/>
      <c r="AO114" s="100"/>
      <c r="AP114" s="100"/>
      <c r="AQ114" s="100"/>
      <c r="AR114" s="100"/>
      <c r="AS114" s="100"/>
      <c r="AT114" s="100"/>
      <c r="AU114" s="100"/>
      <c r="AV114" s="100"/>
      <c r="AW114" s="100"/>
      <c r="AX114" s="99"/>
      <c r="AY114" s="90"/>
      <c r="AZ114" s="90"/>
      <c r="BA114" s="90"/>
      <c r="BB114" s="90"/>
      <c r="BC114" s="90"/>
      <c r="BD114" s="90"/>
      <c r="BE114" s="90"/>
      <c r="BF114" s="90"/>
      <c r="BG114" s="90"/>
      <c r="BH114" s="90"/>
      <c r="BI114" s="90"/>
      <c r="BJ114" s="90"/>
      <c r="BK114" s="90"/>
      <c r="BL114" s="90"/>
      <c r="BM114" s="90"/>
      <c r="BN114" s="90"/>
      <c r="BO114" s="90"/>
      <c r="BP114" s="90"/>
      <c r="BQ114" s="90"/>
      <c r="BR114" s="90"/>
      <c r="BS114" s="90"/>
      <c r="BT114" s="90"/>
      <c r="BU114" s="90"/>
      <c r="BV114" s="90"/>
      <c r="BW114" s="90"/>
      <c r="BX114" s="90"/>
      <c r="BY114" s="90"/>
      <c r="BZ114" s="90"/>
      <c r="CA114" s="90"/>
      <c r="CB114" s="90"/>
      <c r="CC114" s="90"/>
      <c r="CD114" s="90"/>
      <c r="CE114" s="90"/>
      <c r="CF114" s="90"/>
      <c r="CG114" s="90"/>
      <c r="CH114" s="90"/>
      <c r="CI114" s="90"/>
      <c r="CJ114" s="90"/>
      <c r="CK114" s="90"/>
      <c r="CL114" s="90"/>
      <c r="CM114" s="90"/>
      <c r="CN114" s="90"/>
      <c r="CO114" s="90"/>
      <c r="CP114" s="90"/>
      <c r="CQ114" s="90"/>
    </row>
    <row r="115" spans="1:95">
      <c r="A115" s="1103" t="s">
        <v>409</v>
      </c>
      <c r="B115" s="1104"/>
      <c r="C115" s="14" t="s">
        <v>8</v>
      </c>
      <c r="D115" s="15" t="s">
        <v>9</v>
      </c>
      <c r="E115" s="265"/>
      <c r="F115" s="265"/>
      <c r="G115" s="265"/>
      <c r="H115" s="265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0"/>
      <c r="BZ115" s="90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90"/>
      <c r="CM115" s="90"/>
      <c r="CN115" s="90"/>
      <c r="CO115" s="90"/>
      <c r="CP115" s="90"/>
      <c r="CQ115" s="90"/>
    </row>
    <row r="116" spans="1:95">
      <c r="A116" s="1105"/>
      <c r="B116" s="1106"/>
      <c r="C116" s="13">
        <f>+C114+E114+G114+I114+K114+M114+O114+Q114+S114+U114+W114+Y114+AG114+AI114+AK114+AA114+AC114+AE114</f>
        <v>0</v>
      </c>
      <c r="D116" s="12">
        <f>+D114+F114+H114+J114+L114+N114+P114+R114+T114+V114+X114+Z114+AH114+AJ114+AL114+AB114+AD114+AF114</f>
        <v>0</v>
      </c>
      <c r="E116" s="100"/>
      <c r="F116" s="100"/>
      <c r="G116" s="100"/>
      <c r="H116" s="10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BF116" s="90"/>
      <c r="BG116" s="90"/>
      <c r="BH116" s="90"/>
      <c r="BI116" s="90"/>
      <c r="BJ116" s="90"/>
      <c r="BK116" s="90"/>
      <c r="BL116" s="90"/>
      <c r="BM116" s="90"/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0"/>
      <c r="CB116" s="90"/>
      <c r="CC116" s="90"/>
      <c r="CD116" s="90"/>
      <c r="CE116" s="90"/>
      <c r="CF116" s="90"/>
      <c r="CG116" s="90"/>
      <c r="CH116" s="90"/>
      <c r="CI116" s="90"/>
      <c r="CJ116" s="90"/>
      <c r="CK116" s="90"/>
      <c r="CL116" s="90"/>
      <c r="CM116" s="90"/>
      <c r="CN116" s="90"/>
      <c r="CO116" s="90"/>
      <c r="CP116" s="90"/>
      <c r="CQ116" s="90"/>
    </row>
    <row r="117" spans="1:95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BF117" s="90"/>
      <c r="BG117" s="90"/>
      <c r="BH117" s="90"/>
      <c r="BI117" s="90"/>
      <c r="BJ117" s="90"/>
      <c r="BK117" s="90"/>
      <c r="BL117" s="90"/>
      <c r="BM117" s="90"/>
      <c r="BN117" s="90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0"/>
      <c r="BZ117" s="90"/>
      <c r="CA117" s="90"/>
      <c r="CB117" s="90"/>
      <c r="CC117" s="90"/>
      <c r="CD117" s="90"/>
      <c r="CE117" s="90"/>
      <c r="CF117" s="90"/>
      <c r="CG117" s="90"/>
      <c r="CH117" s="90"/>
      <c r="CI117" s="90"/>
      <c r="CJ117" s="90"/>
      <c r="CK117" s="90"/>
      <c r="CL117" s="90"/>
      <c r="CM117" s="90"/>
      <c r="CN117" s="90"/>
      <c r="CO117" s="90"/>
      <c r="CP117" s="90"/>
      <c r="CQ117" s="90"/>
    </row>
    <row r="118" spans="1:95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BF118" s="90"/>
      <c r="BG118" s="90"/>
      <c r="BH118" s="90"/>
      <c r="BI118" s="90"/>
      <c r="BJ118" s="90"/>
      <c r="BK118" s="90"/>
      <c r="BL118" s="90"/>
      <c r="BM118" s="90"/>
      <c r="BN118" s="90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0"/>
      <c r="BZ118" s="90"/>
      <c r="CA118" s="90"/>
      <c r="CB118" s="90"/>
      <c r="CC118" s="90"/>
      <c r="CD118" s="90"/>
      <c r="CE118" s="90"/>
      <c r="CF118" s="90"/>
      <c r="CG118" s="90"/>
      <c r="CH118" s="90"/>
      <c r="CI118" s="90"/>
      <c r="CJ118" s="90"/>
      <c r="CK118" s="90"/>
      <c r="CL118" s="90"/>
      <c r="CM118" s="90"/>
      <c r="CN118" s="90"/>
      <c r="CO118" s="90"/>
      <c r="CP118" s="90"/>
      <c r="CQ118" s="90"/>
    </row>
    <row r="119" spans="1:95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BF119" s="90"/>
      <c r="BG119" s="90"/>
      <c r="BH119" s="90"/>
      <c r="BI119" s="90"/>
      <c r="BJ119" s="90"/>
      <c r="BK119" s="90"/>
      <c r="BL119" s="90"/>
      <c r="BM119" s="90"/>
      <c r="BN119" s="90"/>
      <c r="BO119" s="90"/>
      <c r="BP119" s="90"/>
      <c r="BQ119" s="90"/>
      <c r="BR119" s="90"/>
      <c r="BS119" s="90"/>
      <c r="BT119" s="90"/>
      <c r="BU119" s="90"/>
      <c r="BV119" s="90"/>
      <c r="BW119" s="90"/>
      <c r="BX119" s="90"/>
      <c r="BY119" s="90"/>
      <c r="BZ119" s="90"/>
      <c r="CA119" s="90"/>
      <c r="CB119" s="90"/>
      <c r="CC119" s="90"/>
      <c r="CD119" s="90"/>
      <c r="CE119" s="90"/>
      <c r="CF119" s="90"/>
      <c r="CG119" s="90"/>
      <c r="CH119" s="90"/>
      <c r="CI119" s="90"/>
      <c r="CJ119" s="90"/>
      <c r="CK119" s="90"/>
      <c r="CL119" s="90"/>
      <c r="CM119" s="90"/>
      <c r="CN119" s="90"/>
      <c r="CO119" s="90"/>
      <c r="CP119" s="90"/>
      <c r="CQ119" s="90"/>
    </row>
    <row r="120" spans="1:95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BF120" s="90"/>
      <c r="BG120" s="90"/>
      <c r="BH120" s="90"/>
      <c r="BI120" s="90"/>
      <c r="BJ120" s="90"/>
      <c r="BK120" s="90"/>
      <c r="BL120" s="90"/>
      <c r="BM120" s="90"/>
      <c r="BN120" s="90"/>
      <c r="BO120" s="90"/>
      <c r="BP120" s="90"/>
      <c r="BQ120" s="90"/>
      <c r="BR120" s="90"/>
      <c r="BS120" s="90"/>
      <c r="BT120" s="90"/>
      <c r="BU120" s="90"/>
      <c r="BV120" s="90"/>
      <c r="BW120" s="90"/>
      <c r="BX120" s="90"/>
      <c r="BY120" s="90"/>
      <c r="BZ120" s="90"/>
      <c r="CA120" s="90"/>
      <c r="CB120" s="90"/>
      <c r="CC120" s="90"/>
      <c r="CD120" s="90"/>
      <c r="CE120" s="90"/>
      <c r="CF120" s="90"/>
      <c r="CG120" s="90"/>
      <c r="CH120" s="90"/>
      <c r="CI120" s="90"/>
      <c r="CJ120" s="90"/>
      <c r="CK120" s="90"/>
      <c r="CL120" s="90"/>
      <c r="CM120" s="90"/>
      <c r="CN120" s="90"/>
      <c r="CO120" s="90"/>
      <c r="CP120" s="90"/>
      <c r="CQ120" s="90"/>
    </row>
    <row r="121" spans="1:95">
      <c r="AN121" s="100"/>
      <c r="AO121" s="100"/>
      <c r="AP121" s="100"/>
      <c r="AQ121" s="100"/>
      <c r="AR121" s="100"/>
      <c r="AS121" s="100"/>
      <c r="AT121" s="100"/>
      <c r="AU121" s="100"/>
      <c r="AV121" s="100"/>
    </row>
    <row r="122" spans="1:95">
      <c r="AN122" s="100"/>
      <c r="AO122" s="100"/>
      <c r="AP122" s="100"/>
      <c r="AQ122" s="100"/>
      <c r="AR122" s="100"/>
      <c r="AS122" s="100"/>
      <c r="AT122" s="100"/>
      <c r="AU122" s="100"/>
      <c r="AV122" s="100"/>
    </row>
  </sheetData>
  <mergeCells count="64">
    <mergeCell ref="AX5:BF7"/>
    <mergeCell ref="BA2:BD2"/>
    <mergeCell ref="A113:B114"/>
    <mergeCell ref="A115:B116"/>
    <mergeCell ref="C90:H90"/>
    <mergeCell ref="I90:N90"/>
    <mergeCell ref="O90:T90"/>
    <mergeCell ref="U90:Z90"/>
    <mergeCell ref="AG90:AL90"/>
    <mergeCell ref="C101:H101"/>
    <mergeCell ref="AA35:AF35"/>
    <mergeCell ref="AA46:AF46"/>
    <mergeCell ref="AA57:AF57"/>
    <mergeCell ref="AA68:AF68"/>
    <mergeCell ref="AA79:AF79"/>
    <mergeCell ref="C79:H79"/>
    <mergeCell ref="I79:N79"/>
    <mergeCell ref="O79:T79"/>
    <mergeCell ref="U79:Z79"/>
    <mergeCell ref="AG79:AL79"/>
    <mergeCell ref="I101:N101"/>
    <mergeCell ref="O101:T101"/>
    <mergeCell ref="U101:Z101"/>
    <mergeCell ref="AG101:AL101"/>
    <mergeCell ref="AA90:AF90"/>
    <mergeCell ref="AA101:AF101"/>
    <mergeCell ref="AG68:AL68"/>
    <mergeCell ref="C68:H68"/>
    <mergeCell ref="I68:N68"/>
    <mergeCell ref="O68:T68"/>
    <mergeCell ref="U68:Z68"/>
    <mergeCell ref="AG46:AL46"/>
    <mergeCell ref="C57:H57"/>
    <mergeCell ref="I57:N57"/>
    <mergeCell ref="O57:T57"/>
    <mergeCell ref="U57:Z57"/>
    <mergeCell ref="AG57:AL57"/>
    <mergeCell ref="C46:H46"/>
    <mergeCell ref="I46:N46"/>
    <mergeCell ref="O46:T46"/>
    <mergeCell ref="U46:Z46"/>
    <mergeCell ref="AG24:AL24"/>
    <mergeCell ref="C35:H35"/>
    <mergeCell ref="I35:N35"/>
    <mergeCell ref="O35:T35"/>
    <mergeCell ref="U35:Z35"/>
    <mergeCell ref="AG35:AL35"/>
    <mergeCell ref="AA24:AF24"/>
    <mergeCell ref="C24:H24"/>
    <mergeCell ref="I24:N24"/>
    <mergeCell ref="O24:T24"/>
    <mergeCell ref="U24:Z24"/>
    <mergeCell ref="AG2:AL2"/>
    <mergeCell ref="C13:H13"/>
    <mergeCell ref="I13:N13"/>
    <mergeCell ref="O13:T13"/>
    <mergeCell ref="U13:Z13"/>
    <mergeCell ref="AG13:AL13"/>
    <mergeCell ref="C2:H2"/>
    <mergeCell ref="I2:N2"/>
    <mergeCell ref="O2:T2"/>
    <mergeCell ref="U2:Z2"/>
    <mergeCell ref="AA2:AF2"/>
    <mergeCell ref="AA13:AF13"/>
  </mergeCells>
  <conditionalFormatting sqref="C3:AL12 C14:AL23 C25:AL34 C36:AL45 C47:AL56 C58:AL67 C69:AL78 C80:AL89 C91:AL100 C102:AL111">
    <cfRule type="cellIs" dxfId="14" priority="1" operator="greaterThan">
      <formula>0</formula>
    </cfRule>
  </conditionalFormatting>
  <pageMargins left="0.7" right="0.7" top="0.75" bottom="0.75" header="0.3" footer="0.3"/>
  <pageSetup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>
    <tabColor rgb="FFFF0000"/>
  </sheetPr>
  <dimension ref="A1:AB50"/>
  <sheetViews>
    <sheetView zoomScale="90" zoomScaleNormal="90" workbookViewId="0"/>
  </sheetViews>
  <sheetFormatPr defaultColWidth="9.140625" defaultRowHeight="15"/>
  <cols>
    <col min="1" max="1" width="9.140625" style="109"/>
    <col min="2" max="2" width="9.140625" style="1"/>
    <col min="3" max="3" width="10.140625" style="1" customWidth="1"/>
    <col min="4" max="7" width="9.140625" style="1"/>
    <col min="8" max="8" width="8.42578125" style="1" customWidth="1"/>
    <col min="9" max="10" width="11.28515625" style="109" customWidth="1"/>
    <col min="11" max="11" width="23" style="109" customWidth="1"/>
    <col min="12" max="12" width="8.28515625" style="109" customWidth="1"/>
    <col min="13" max="15" width="10.7109375" style="109" customWidth="1"/>
    <col min="16" max="16" width="18" style="109" customWidth="1"/>
    <col min="17" max="18" width="10.7109375" style="109" customWidth="1"/>
    <col min="19" max="27" width="9.140625" style="109"/>
    <col min="28" max="16384" width="9.140625" style="1"/>
  </cols>
  <sheetData>
    <row r="1" spans="2:19" ht="15.75" thickBot="1">
      <c r="B1" s="109"/>
      <c r="C1" s="109"/>
      <c r="D1" s="109"/>
      <c r="E1" s="109"/>
      <c r="F1" s="109"/>
      <c r="G1" s="109"/>
      <c r="H1" s="109"/>
    </row>
    <row r="2" spans="2:19" ht="23.45" customHeight="1" thickBot="1">
      <c r="B2" s="109"/>
      <c r="C2" s="450"/>
      <c r="D2" s="1113" t="s">
        <v>1437</v>
      </c>
      <c r="E2" s="1114"/>
      <c r="F2" s="1114"/>
      <c r="G2" s="1114"/>
      <c r="H2" s="1114"/>
      <c r="I2" s="1114"/>
      <c r="J2" s="1114"/>
      <c r="K2" s="1115"/>
    </row>
    <row r="3" spans="2:19" ht="15.75" thickBot="1">
      <c r="B3" s="109"/>
      <c r="C3" s="109"/>
      <c r="D3" s="109"/>
      <c r="E3" s="109"/>
      <c r="F3" s="109"/>
      <c r="G3" s="109"/>
      <c r="H3" s="109"/>
      <c r="I3" s="108"/>
      <c r="J3" s="108"/>
      <c r="K3" s="108"/>
      <c r="L3" s="108"/>
    </row>
    <row r="4" spans="2:19" ht="15.75" thickBot="1">
      <c r="B4" s="1125" t="s">
        <v>30</v>
      </c>
      <c r="C4" s="1126"/>
      <c r="D4" s="1127"/>
      <c r="E4" s="1125" t="s">
        <v>29</v>
      </c>
      <c r="F4" s="1127"/>
      <c r="G4" s="1125" t="s">
        <v>26</v>
      </c>
      <c r="H4" s="1127"/>
      <c r="I4" s="1125" t="s">
        <v>1436</v>
      </c>
      <c r="J4" s="1126"/>
      <c r="K4" s="1126"/>
      <c r="L4" s="1127"/>
      <c r="M4" s="110"/>
      <c r="N4" s="110"/>
      <c r="O4" s="110"/>
      <c r="P4" s="110"/>
      <c r="Q4" s="110"/>
      <c r="R4" s="110"/>
    </row>
    <row r="5" spans="2:19" ht="15.75" thickBot="1">
      <c r="B5" s="1128" t="str">
        <f>'Plot (1)'!A4</f>
        <v xml:space="preserve">  </v>
      </c>
      <c r="C5" s="1129"/>
      <c r="D5" s="1130"/>
      <c r="E5" s="1128">
        <f>'Plot (1)'!G4</f>
        <v>0</v>
      </c>
      <c r="F5" s="1130"/>
      <c r="G5" s="1134">
        <f>'Plot (1)'!AC4</f>
        <v>0</v>
      </c>
      <c r="H5" s="1135"/>
      <c r="I5" s="1131" t="s">
        <v>1432</v>
      </c>
      <c r="J5" s="1132"/>
      <c r="K5" s="1132"/>
      <c r="L5" s="1133"/>
      <c r="M5" s="110"/>
      <c r="N5" s="110"/>
      <c r="O5" s="110"/>
      <c r="P5" s="110"/>
      <c r="Q5" s="110"/>
      <c r="R5" s="110"/>
    </row>
    <row r="6" spans="2:19" ht="30.75" thickBot="1">
      <c r="B6" s="118" t="s">
        <v>407</v>
      </c>
      <c r="C6" s="115" t="s">
        <v>2</v>
      </c>
      <c r="D6" s="115" t="s">
        <v>3</v>
      </c>
      <c r="E6" s="115" t="s">
        <v>4</v>
      </c>
      <c r="F6" s="115" t="s">
        <v>5</v>
      </c>
      <c r="G6" s="115" t="s">
        <v>6</v>
      </c>
      <c r="H6" s="116" t="s">
        <v>7</v>
      </c>
      <c r="I6" s="115" t="s">
        <v>424</v>
      </c>
      <c r="J6" s="115" t="s">
        <v>1429</v>
      </c>
      <c r="K6" s="115" t="s">
        <v>1430</v>
      </c>
      <c r="L6" s="115" t="s">
        <v>1431</v>
      </c>
      <c r="Q6" s="76"/>
      <c r="R6" s="76"/>
      <c r="S6" s="100"/>
    </row>
    <row r="7" spans="2:19">
      <c r="B7" s="119" t="s">
        <v>42</v>
      </c>
      <c r="C7" s="114">
        <f ca="1">IF(CELL("type",('Plot (1)'!D$10))="b","Blank Cell",IF(CELL("type",('Plot (1)'!D$10))="v",IF(('Plot (1)'!D$10)=SUM('Plot (1)'!D$11:D$40),('Plot (1)'!D$10),"Addition or Text Error")))</f>
        <v>0</v>
      </c>
      <c r="D7" s="114">
        <f ca="1">IF(CELL("type",('Plot (1)'!E$10))="b","Blank Cell",IF(CELL("type",('Plot (1)'!E$10))="v",IF(('Plot (1)'!E$10)=SUM('Plot (1)'!E$11:E$40),('Plot (1)'!E$10),"Addition or Text Error")))</f>
        <v>0</v>
      </c>
      <c r="E7" s="114">
        <f ca="1">IF(CELL("type",('Plot (1)'!F$10))="b","Blank Cell",IF(CELL("type",('Plot (1)'!F$10))="v",IF(('Plot (1)'!F$10)=SUM('Plot (1)'!F$11:F$40),('Plot (1)'!F$10),"Addition or Text Error")))</f>
        <v>0</v>
      </c>
      <c r="F7" s="114">
        <f ca="1">IF(CELL("type",('Plot (1)'!G$10))="b","Blank Cell",IF(CELL("type",('Plot (1)'!G$10))="v",IF(('Plot (1)'!G$10)=SUM('Plot (1)'!G$11:G$40),('Plot (1)'!G$10),"Addition or Text Error")))</f>
        <v>0</v>
      </c>
      <c r="G7" s="114">
        <f ca="1">IF(CELL("type",('Plot (1)'!H$10))="b","Blank Cell",IF(CELL("type",('Plot (1)'!H$10))="v",IF(('Plot (1)'!H$10)=SUM('Plot (1)'!H$11:H$40),('Plot (1)'!H$10),"Addition or Text Error")))</f>
        <v>0</v>
      </c>
      <c r="H7" s="120">
        <f ca="1">IF(CELL("type",('Plot (1)'!I$10))="b","Blank Cell",IF(CELL("type",('Plot (1)'!I$10))="v",IF(('Plot (1)'!I$10)=SUM('Plot (1)'!I$11:I$40),('Plot (1)'!I$10),"Addition or Text Error")))</f>
        <v>0</v>
      </c>
      <c r="I7" s="403" t="str">
        <f>IF('Plot (1)'!AE$12&gt;0, 'Plot (1)'!AE$12, "Nil")</f>
        <v>Nil</v>
      </c>
      <c r="J7" s="560" t="str">
        <f>IF('Plot (1)'!AE$14&gt;0, 'Plot (1)'!AE$14, "")</f>
        <v/>
      </c>
      <c r="K7" s="560" t="str">
        <f>IF('Plot (1)'!AE$15&gt;0, 'Plot (1)'!AE$15, "")</f>
        <v/>
      </c>
      <c r="L7" s="404" t="str">
        <f>IF('Plot (1)'!AE$16&gt;0, 'Plot (1)'!AE$16, "")</f>
        <v/>
      </c>
      <c r="N7" s="1116" t="s">
        <v>1496</v>
      </c>
      <c r="O7" s="1117"/>
      <c r="P7" s="1118"/>
      <c r="Q7" s="76"/>
      <c r="R7" s="76"/>
      <c r="S7" s="100"/>
    </row>
    <row r="8" spans="2:19">
      <c r="B8" s="119" t="s">
        <v>43</v>
      </c>
      <c r="C8" s="114">
        <f ca="1">IF(CELL("type",('Plot (2)'!D$10))="b","Blank Cell",IF(CELL("type",('Plot (2)'!D$10))="v",IF(('Plot (2)'!D$10)=SUM('Plot (2)'!D$11:D$40),('Plot (2)'!D$10),"Addition or Text Error")))</f>
        <v>0</v>
      </c>
      <c r="D8" s="114">
        <f ca="1">IF(CELL("type",('Plot (2)'!E$10))="b","Blank Cell",IF(CELL("type",('Plot (2)'!E$10))="v",IF(('Plot (2)'!E$10)=SUM('Plot (2)'!E$11:E$40),('Plot (2)'!E$10),"Addition or Text Error")))</f>
        <v>0</v>
      </c>
      <c r="E8" s="114">
        <f ca="1">IF(CELL("type",('Plot (2)'!F$10))="b","Blank Cell",IF(CELL("type",('Plot (2)'!F$10))="v",IF(('Plot (2)'!F$10)=SUM('Plot (2)'!F$11:F$40),('Plot (2)'!F$10),"Addition or Text Error")))</f>
        <v>0</v>
      </c>
      <c r="F8" s="114">
        <f ca="1">IF(CELL("type",('Plot (2)'!G$10))="b","Blank Cell",IF(CELL("type",('Plot (2)'!G$10))="v",IF(('Plot (2)'!G$10)=SUM('Plot (2)'!G$11:G$40),('Plot (2)'!G$10),"Addition or Text Error")))</f>
        <v>0</v>
      </c>
      <c r="G8" s="114">
        <f ca="1">IF(CELL("type",('Plot (2)'!H$10))="b","Blank Cell",IF(CELL("type",('Plot (2)'!H$10))="v",IF(('Plot (2)'!H$10)=SUM('Plot (2)'!H$11:H$40),('Plot (2)'!H$10),"Addition or Text Error")))</f>
        <v>0</v>
      </c>
      <c r="H8" s="120">
        <f ca="1">IF(CELL("type",('Plot (2)'!I$10))="b","Blank Cell",IF(CELL("type",('Plot (2)'!I$10))="v",IF(('Plot (2)'!I$10)=SUM('Plot (2)'!I$11:I$40),('Plot (2)'!I$10),"Addition or Text Error")))</f>
        <v>0</v>
      </c>
      <c r="I8" s="403" t="str">
        <f>IF('Plot (2)'!AE$12&gt;0, 'Plot (2)'!AE$12, "Nil")</f>
        <v>Nil</v>
      </c>
      <c r="J8" s="561" t="str">
        <f>IF('Plot (2)'!AE$14&gt;0, 'Plot (2)'!AE$14, "")</f>
        <v/>
      </c>
      <c r="K8" s="561" t="str">
        <f>IF('Plot (2)'!AE$15&gt;0, 'Plot (2)'!AE$15, "")</f>
        <v/>
      </c>
      <c r="L8" s="404" t="str">
        <f>IF('Plot (2)'!AE$16&gt;0, 'Plot (2)'!AE$16, "")</f>
        <v/>
      </c>
      <c r="N8" s="1119"/>
      <c r="O8" s="1120"/>
      <c r="P8" s="1121"/>
      <c r="Q8" s="76"/>
      <c r="R8" s="76"/>
      <c r="S8" s="100"/>
    </row>
    <row r="9" spans="2:19">
      <c r="B9" s="119" t="s">
        <v>44</v>
      </c>
      <c r="C9" s="114">
        <f ca="1">IF(CELL("type",('Plot (3)'!D$10))="b","Blank Cell",IF(CELL("type",('Plot (3)'!D$10))="v",IF(('Plot (3)'!D$10)=SUM('Plot (3)'!D$11:D$40),('Plot (3)'!D$10),"Addition or Text Error")))</f>
        <v>0</v>
      </c>
      <c r="D9" s="114">
        <f ca="1">IF(CELL("type",('Plot (3)'!E$10))="b","Blank Cell",IF(CELL("type",('Plot (3)'!E$10))="v",IF(('Plot (3)'!E$10)=SUM('Plot (3)'!E$11:E$40),('Plot (3)'!E$10),"Addition or Text Error")))</f>
        <v>0</v>
      </c>
      <c r="E9" s="114">
        <f ca="1">IF(CELL("type",('Plot (3)'!F$10))="b","Blank Cell",IF(CELL("type",('Plot (3)'!F$10))="v",IF(('Plot (3)'!F$10)=SUM('Plot (3)'!F$11:F$40),('Plot (3)'!F$10),"Addition or Text Error")))</f>
        <v>0</v>
      </c>
      <c r="F9" s="114">
        <f ca="1">IF(CELL("type",('Plot (3)'!G$10))="b","Blank Cell",IF(CELL("type",('Plot (3)'!G$10))="v",IF(('Plot (3)'!G$10)=SUM('Plot (3)'!G$11:G$40),('Plot (3)'!G$10),"Addition or Text Error")))</f>
        <v>0</v>
      </c>
      <c r="G9" s="114">
        <f ca="1">IF(CELL("type",('Plot (3)'!H$10))="b","Blank Cell",IF(CELL("type",('Plot (3)'!H$10))="v",IF(('Plot (3)'!H$10)=SUM('Plot (3)'!H$11:H$40),('Plot (3)'!H$10),"Addition or Text Error")))</f>
        <v>0</v>
      </c>
      <c r="H9" s="120">
        <f ca="1">IF(CELL("type",('Plot (3)'!I$10))="b","Blank Cell",IF(CELL("type",('Plot (3)'!I$10))="v",IF(('Plot (3)'!I$10)=SUM('Plot (3)'!I$11:I$40),('Plot (3)'!I$10),"Addition or Text Error")))</f>
        <v>0</v>
      </c>
      <c r="I9" s="403" t="str">
        <f>IF('Plot (3)'!AE$12&gt;0, 'Plot (3)'!AE$12, "Nil")</f>
        <v>Nil</v>
      </c>
      <c r="J9" s="561" t="str">
        <f>IF('Plot (3)'!AE$14&gt;0, 'Plot (3)'!AE$14, "")</f>
        <v/>
      </c>
      <c r="K9" s="561" t="str">
        <f>IF('Plot (3)'!AE$15&gt;0, 'Plot (3)'!AE$15, "")</f>
        <v/>
      </c>
      <c r="L9" s="404" t="str">
        <f>IF('Plot (3)'!AE$16&gt;0, 'Plot (3)'!AE$16, "")</f>
        <v/>
      </c>
      <c r="N9" s="1119"/>
      <c r="O9" s="1120"/>
      <c r="P9" s="1121"/>
    </row>
    <row r="10" spans="2:19">
      <c r="B10" s="119" t="s">
        <v>45</v>
      </c>
      <c r="C10" s="114">
        <f ca="1">IF(CELL("type",('Plot (4)'!D$10))="b","Blank Cell",IF(CELL("type",('Plot (4)'!D$10))="v",IF(('Plot (4)'!D$10)=SUM('Plot (4)'!D$11:D$40),('Plot (4)'!D$10),"Addition or Text Error")))</f>
        <v>0</v>
      </c>
      <c r="D10" s="114">
        <f ca="1">IF(CELL("type",('Plot (4)'!E$10))="b","Blank Cell",IF(CELL("type",('Plot (4)'!E$10))="v",IF(('Plot (4)'!E$10)=SUM('Plot (4)'!E$11:E$40),('Plot (4)'!E$10),"Addition or Text Error")))</f>
        <v>0</v>
      </c>
      <c r="E10" s="114">
        <f ca="1">IF(CELL("type",('Plot (4)'!F$10))="b","Blank Cell",IF(CELL("type",('Plot (4)'!F$10))="v",IF(('Plot (4)'!F$10)=SUM('Plot (4)'!F$11:F$40),('Plot (4)'!F$10),"Addition or Text Error")))</f>
        <v>0</v>
      </c>
      <c r="F10" s="114">
        <f ca="1">IF(CELL("type",('Plot (4)'!G$10))="b","Blank Cell",IF(CELL("type",('Plot (4)'!G$10))="v",IF(('Plot (4)'!G$10)=SUM('Plot (4)'!G$11:G$40),('Plot (4)'!G$10),"Addition or Text Error")))</f>
        <v>0</v>
      </c>
      <c r="G10" s="114">
        <f ca="1">IF(CELL("type",('Plot (4)'!H$10))="b","Blank Cell",IF(CELL("type",('Plot (4)'!H$10))="v",IF(('Plot (4)'!H$10)=SUM('Plot (4)'!H$11:H$40),('Plot (4)'!H$10),"Addition or Text Error")))</f>
        <v>0</v>
      </c>
      <c r="H10" s="120">
        <f ca="1">IF(CELL("type",('Plot (4)'!I$10))="b","Blank Cell",IF(CELL("type",('Plot (4)'!I$10))="v",IF(('Plot (4)'!I$10)=SUM('Plot (4)'!I$11:I$40),('Plot (4)'!I$10),"Addition or Text Error")))</f>
        <v>0</v>
      </c>
      <c r="I10" s="403" t="str">
        <f>IF('Plot (4)'!AE$12&gt;0, 'Plot (4)'!AE$12, "Nil")</f>
        <v>Nil</v>
      </c>
      <c r="J10" s="561" t="str">
        <f>IF('Plot (4)'!AE$14&gt;0, 'Plot (4)'!AE$14, "")</f>
        <v/>
      </c>
      <c r="K10" s="561" t="str">
        <f>IF('Plot (4)'!AE$15&gt;0, 'Plot (4)'!AE$15, "")</f>
        <v/>
      </c>
      <c r="L10" s="404" t="str">
        <f>IF('Plot (4)'!AE$16&gt;0, 'Plot (4)'!AE$16, "")</f>
        <v/>
      </c>
      <c r="N10" s="1119"/>
      <c r="O10" s="1120"/>
      <c r="P10" s="1121"/>
    </row>
    <row r="11" spans="2:19">
      <c r="B11" s="119" t="s">
        <v>46</v>
      </c>
      <c r="C11" s="114">
        <f ca="1">IF(CELL("type",('Plot (5)'!D$10))="b","Blank Cell",IF(CELL("type",('Plot (5)'!D$10))="v",IF(('Plot (5)'!D$10)=SUM('Plot (5)'!D$11:D$40),('Plot (5)'!D$10),"Addition or Text Error")))</f>
        <v>0</v>
      </c>
      <c r="D11" s="114">
        <f ca="1">IF(CELL("type",('Plot (5)'!E$10))="b","Blank Cell",IF(CELL("type",('Plot (5)'!E$10))="v",IF(('Plot (5)'!E$10)=SUM('Plot (5)'!E$11:E$40),('Plot (5)'!E$10),"Addition or Text Error")))</f>
        <v>0</v>
      </c>
      <c r="E11" s="114">
        <f ca="1">IF(CELL("type",('Plot (5)'!F$10))="b","Blank Cell",IF(CELL("type",('Plot (5)'!F$10))="v",IF(('Plot (5)'!F$10)=SUM('Plot (5)'!F$11:F$40),('Plot (5)'!F$10),"Addition or Text Error")))</f>
        <v>0</v>
      </c>
      <c r="F11" s="114">
        <f ca="1">IF(CELL("type",('Plot (5)'!G$10))="b","Blank Cell",IF(CELL("type",('Plot (5)'!G$10))="v",IF(('Plot (5)'!G$10)=SUM('Plot (5)'!G$11:G$40),('Plot (5)'!G$10),"Addition or Text Error")))</f>
        <v>0</v>
      </c>
      <c r="G11" s="114">
        <f ca="1">IF(CELL("type",('Plot (5)'!H$10))="b","Blank Cell",IF(CELL("type",('Plot (5)'!H$10))="v",IF(('Plot (5)'!H$10)=SUM('Plot (5)'!H$11:H$40),('Plot (5)'!H$10),"Addition or Text Error")))</f>
        <v>0</v>
      </c>
      <c r="H11" s="120">
        <f ca="1">IF(CELL("type",('Plot (5)'!I$10))="b","Blank Cell",IF(CELL("type",('Plot (5)'!I$10))="v",IF(('Plot (5)'!I$10)=SUM('Plot (5)'!I$11:I$40),('Plot (5)'!I$10),"Addition or Text Error")))</f>
        <v>0</v>
      </c>
      <c r="I11" s="403" t="str">
        <f>IF('Plot (5)'!AE$12&gt;0, 'Plot (5)'!AE$12, "Nil")</f>
        <v>Nil</v>
      </c>
      <c r="J11" s="561" t="str">
        <f>IF('Plot (5)'!AE$14&gt;0, 'Plot (5)'!AE$14, "")</f>
        <v/>
      </c>
      <c r="K11" s="561" t="str">
        <f>IF('Plot (5)'!AE$15&gt;0, 'Plot (5)'!AE$15, "")</f>
        <v/>
      </c>
      <c r="L11" s="404" t="str">
        <f>IF('Plot (5)'!AE$16&gt;0, 'Plot (5)'!AE$16, "")</f>
        <v/>
      </c>
      <c r="M11" s="109" t="s">
        <v>1428</v>
      </c>
      <c r="N11" s="1119"/>
      <c r="O11" s="1120"/>
      <c r="P11" s="1121"/>
    </row>
    <row r="12" spans="2:19" ht="15.75" thickBot="1">
      <c r="B12" s="119" t="s">
        <v>47</v>
      </c>
      <c r="C12" s="114">
        <f ca="1">IF(CELL("type",('Plot (6)'!D$10))="b","Blank Cell",IF(CELL("type",('Plot (6)'!D$10))="v",IF(('Plot (6)'!D$10)=SUM('Plot (6)'!D$11:D$40),('Plot (6)'!D$10),"Addition or Text Error")))</f>
        <v>0</v>
      </c>
      <c r="D12" s="114">
        <f ca="1">IF(CELL("type",('Plot (6)'!E$10))="b","Blank Cell",IF(CELL("type",('Plot (6)'!E$10))="v",IF(('Plot (6)'!E$10)=SUM('Plot (6)'!E$11:E$40),('Plot (6)'!E$10),"Addition or Text Error")))</f>
        <v>0</v>
      </c>
      <c r="E12" s="114">
        <f ca="1">IF(CELL("type",('Plot (6)'!F$10))="b","Blank Cell",IF(CELL("type",('Plot (6)'!F$10))="v",IF(('Plot (6)'!F$10)=SUM('Plot (6)'!F$11:F$40),('Plot (6)'!F$10),"Addition or Text Error")))</f>
        <v>0</v>
      </c>
      <c r="F12" s="114">
        <f ca="1">IF(CELL("type",('Plot (6)'!G$10))="b","Blank Cell",IF(CELL("type",('Plot (6)'!G$10))="v",IF(('Plot (6)'!G$10)=SUM('Plot (6)'!G$11:G$40),('Plot (6)'!G$10),"Addition or Text Error")))</f>
        <v>0</v>
      </c>
      <c r="G12" s="114">
        <f ca="1">IF(CELL("type",('Plot (6)'!H$10))="b","Blank Cell",IF(CELL("type",('Plot (6)'!H$10))="v",IF(('Plot (6)'!H$10)=SUM('Plot (6)'!H$11:H$40),('Plot (6)'!H$10),"Addition or Text Error")))</f>
        <v>0</v>
      </c>
      <c r="H12" s="120">
        <f ca="1">IF(CELL("type",('Plot (6)'!I$10))="b","Blank Cell",IF(CELL("type",('Plot (6)'!I$10))="v",IF(('Plot (6)'!I$10)=SUM('Plot (6)'!I$11:I$40),('Plot (6)'!I$10),"Addition or Text Error")))</f>
        <v>0</v>
      </c>
      <c r="I12" s="403" t="str">
        <f>IF('Plot (6)'!AE$12&gt;0, 'Plot (6)'!AE$12, "Nil")</f>
        <v>Nil</v>
      </c>
      <c r="J12" s="561" t="str">
        <f>IF('Plot (6)'!AE$14&gt;0, 'Plot (6)'!AE$14, "")</f>
        <v/>
      </c>
      <c r="K12" s="561" t="str">
        <f>IF('Plot (6)'!AE$15&gt;0, 'Plot (6)'!AE$15, "")</f>
        <v/>
      </c>
      <c r="L12" s="404" t="str">
        <f>IF('Plot (6)'!AE$16&gt;0, 'Plot (6)'!AE$16, "")</f>
        <v/>
      </c>
      <c r="N12" s="1122"/>
      <c r="O12" s="1123"/>
      <c r="P12" s="1124"/>
    </row>
    <row r="13" spans="2:19">
      <c r="B13" s="119" t="s">
        <v>48</v>
      </c>
      <c r="C13" s="114">
        <f ca="1">IF(CELL("type",('Plot (7)'!D$10))="b","Blank Cell",IF(CELL("type",('Plot (7)'!D$10))="v",IF(('Plot (7)'!D$10)=SUM('Plot (7)'!D$11:D$40),('Plot (7)'!D$10),"Addition or Text Error")))</f>
        <v>0</v>
      </c>
      <c r="D13" s="114">
        <f ca="1">IF(CELL("type",('Plot (7)'!E$10))="b","Blank Cell",IF(CELL("type",('Plot (7)'!E$10))="v",IF(('Plot (7)'!E$10)=SUM('Plot (7)'!E$11:E$40),('Plot (7)'!E$10),"Addition or Text Error")))</f>
        <v>0</v>
      </c>
      <c r="E13" s="114">
        <f ca="1">IF(CELL("type",('Plot (7)'!F$10))="b","Blank Cell",IF(CELL("type",('Plot (7)'!F$10))="v",IF(('Plot (7)'!F$10)=SUM('Plot (7)'!F$11:F$40),('Plot (7)'!F$10),"Addition or Text Error")))</f>
        <v>0</v>
      </c>
      <c r="F13" s="114">
        <f ca="1">IF(CELL("type",('Plot (7)'!G$10))="b","Blank Cell",IF(CELL("type",('Plot (7)'!G$10))="v",IF(('Plot (7)'!G$10)=SUM('Plot (7)'!G$11:G$40),('Plot (7)'!G$10),"Addition or Text Error")))</f>
        <v>0</v>
      </c>
      <c r="G13" s="114">
        <f ca="1">IF(CELL("type",('Plot (7)'!H$10))="b","Blank Cell",IF(CELL("type",('Plot (7)'!H$10))="v",IF(('Plot (7)'!H$10)=SUM('Plot (7)'!H$11:H$40),('Plot (7)'!H$10),"Addition or Text Error")))</f>
        <v>0</v>
      </c>
      <c r="H13" s="120">
        <f ca="1">IF(CELL("type",('Plot (7)'!I$10))="b","Blank Cell",IF(CELL("type",('Plot (7)'!I$10))="v",IF(('Plot (7)'!I$10)=SUM('Plot (7)'!I$11:I$40),('Plot (7)'!I$10),"Addition or Text Error")))</f>
        <v>0</v>
      </c>
      <c r="I13" s="403" t="str">
        <f>IF('Plot (7)'!AE$12&gt;0, 'Plot (7)'!AE$12, "Nil")</f>
        <v>Nil</v>
      </c>
      <c r="J13" s="561" t="str">
        <f>IF('Plot (7)'!AE$14&gt;0, 'Plot (7)'!AE$14, "")</f>
        <v/>
      </c>
      <c r="K13" s="561" t="str">
        <f>IF('Plot (7)'!AE$15&gt;0, 'Plot (7)'!AE$15, "")</f>
        <v/>
      </c>
      <c r="L13" s="404" t="str">
        <f>IF('Plot (7)'!AE$16&gt;0, 'Plot (7)'!AE$16, "")</f>
        <v/>
      </c>
    </row>
    <row r="14" spans="2:19">
      <c r="B14" s="119" t="s">
        <v>49</v>
      </c>
      <c r="C14" s="114">
        <f ca="1">IF(CELL("type",('Plot (8)'!D$10))="b","Blank Cell",IF(CELL("type",('Plot (8)'!D$10))="v",IF(('Plot (8)'!D$10)=SUM('Plot (8)'!D$11:D$40),('Plot (8)'!D$10),"Addition or Text Error")))</f>
        <v>0</v>
      </c>
      <c r="D14" s="114">
        <f ca="1">IF(CELL("type",('Plot (8)'!E$10))="b","Blank Cell",IF(CELL("type",('Plot (8)'!E$10))="v",IF(('Plot (8)'!E$10)=SUM('Plot (8)'!E$11:E$324),('Plot (8)'!E$10),"Addition or Text Error")))</f>
        <v>0</v>
      </c>
      <c r="E14" s="114">
        <f ca="1">IF(CELL("type",('Plot (8)'!F$10))="b","Blank Cell",IF(CELL("type",('Plot (8)'!F$10))="v",IF(('Plot (8)'!F$10)=SUM('Plot (8)'!F$11:F$40),('Plot (8)'!F$10),"Addition or Text Error")))</f>
        <v>0</v>
      </c>
      <c r="F14" s="114">
        <f ca="1">IF(CELL("type",('Plot (8)'!G$10))="b","Blank Cell",IF(CELL("type",('Plot (8)'!G$10))="v",IF(('Plot (8)'!G$10)=SUM('Plot (8)'!G$11:G$40),('Plot (8)'!G$10),"Addition or Text Error")))</f>
        <v>0</v>
      </c>
      <c r="G14" s="114">
        <f ca="1">IF(CELL("type",('Plot (8)'!H$10))="b","Blank Cell",IF(CELL("type",('Plot (8)'!H$10))="v",IF(('Plot (8)'!H$10)=SUM('Plot (8)'!H$11:H$40),('Plot (8)'!H$10),"Addition or Text Error")))</f>
        <v>0</v>
      </c>
      <c r="H14" s="120">
        <f ca="1">IF(CELL("type",('Plot (8)'!I$10))="b","Blank Cell",IF(CELL("type",('Plot (8)'!I$10))="v",IF(('Plot (8)'!I$10)=SUM('Plot (8)'!I$11:I$40),('Plot (8)'!I$10),"Addition or Text Error")))</f>
        <v>0</v>
      </c>
      <c r="I14" s="403" t="str">
        <f>IF('Plot (8)'!AE$12&gt;0, 'Plot (8)'!AE$12, "Nil")</f>
        <v>Nil</v>
      </c>
      <c r="J14" s="561" t="str">
        <f>IF('Plot (8)'!AE$14&gt;0, 'Plot (8)'!AE$14, "")</f>
        <v/>
      </c>
      <c r="K14" s="561" t="str">
        <f>IF('Plot (8)'!AE$15&gt;0, 'Plot (8)'!AE$15, "")</f>
        <v/>
      </c>
      <c r="L14" s="404" t="str">
        <f>IF('Plot (8)'!AE$16&gt;0, 'Plot (8)'!AE$16, "")</f>
        <v/>
      </c>
    </row>
    <row r="15" spans="2:19">
      <c r="B15" s="119" t="s">
        <v>50</v>
      </c>
      <c r="C15" s="114">
        <f ca="1">IF(CELL("type",('Plot (9)'!D$10))="b","Blank Cell",IF(CELL("type",('Plot (9)'!D$10))="v",IF(('Plot (9)'!D$10)=SUM('Plot (9)'!D$11:D$40),('Plot (9)'!D$10),"Addition or Text Error")))</f>
        <v>0</v>
      </c>
      <c r="D15" s="114">
        <f ca="1">IF(CELL("type",('Plot (9)'!E$10))="b","Blank Cell",IF(CELL("type",('Plot (9)'!E$10))="v",IF(('Plot (9)'!E$10)=SUM('Plot (9)'!E$11:E$40),('Plot (9)'!E$10),"Addition or Text Error")))</f>
        <v>0</v>
      </c>
      <c r="E15" s="114">
        <f ca="1">IF(CELL("type",('Plot (9)'!F$10))="b","Blank Cell",IF(CELL("type",('Plot (9)'!F$10))="v",IF(('Plot (9)'!F$10)=SUM('Plot (9)'!F$11:F$40),('Plot (9)'!F$10),"Addition or Text Error")))</f>
        <v>0</v>
      </c>
      <c r="F15" s="114">
        <f ca="1">IF(CELL("type",('Plot (9)'!G$10))="b","Blank Cell",IF(CELL("type",('Plot (9)'!G$10))="v",IF(('Plot (9)'!G$10)=SUM('Plot (9)'!G$11:G$40),('Plot (9)'!G$10),"Addition or Text Error")))</f>
        <v>0</v>
      </c>
      <c r="G15" s="114">
        <f ca="1">IF(CELL("type",('Plot (9)'!H$10))="b","Blank Cell",IF(CELL("type",('Plot (9)'!H$10))="v",IF(('Plot (9)'!H$10)=SUM('Plot (9)'!H$11:H$40),('Plot (9)'!H$10),"Addition or Text Error")))</f>
        <v>0</v>
      </c>
      <c r="H15" s="120">
        <f ca="1">IF(CELL("type",('Plot (9)'!I$10))="b","Blank Cell",IF(CELL("type",('Plot (9)'!I$10))="v",IF(('Plot (9)'!I$10)=SUM('Plot (9)'!I$11:I$40),('Plot (9)'!I$10),"Addition or Text Error")))</f>
        <v>0</v>
      </c>
      <c r="I15" s="403" t="str">
        <f>IF('Plot (9)'!AE$12&gt;0, 'Plot (9)'!AE$12, "Nil")</f>
        <v>Nil</v>
      </c>
      <c r="J15" s="561" t="str">
        <f>IF('Plot (9)'!AE$14&gt;0, 'Plot (9)'!AE$14, "")</f>
        <v/>
      </c>
      <c r="K15" s="561" t="str">
        <f>IF('Plot (9)'!AE$15&gt;0, 'Plot (9)'!AE$15, "")</f>
        <v/>
      </c>
      <c r="L15" s="404" t="str">
        <f>IF('Plot (9)'!AE$16&gt;0, 'Plot (9)'!AE$16, "")</f>
        <v/>
      </c>
    </row>
    <row r="16" spans="2:19" ht="15.75" thickBot="1">
      <c r="B16" s="121" t="s">
        <v>51</v>
      </c>
      <c r="C16" s="117">
        <f ca="1">IF(CELL("type",('Plot (10)'!D$10))="b","Blank Cell",IF(CELL("type",('Plot (10)'!D$10))="v",IF(('Plot (10)'!D$10)=SUM('Plot (10)'!D$11:D$40),('Plot (10)'!D$10),"Addition or Text Error")))</f>
        <v>0</v>
      </c>
      <c r="D16" s="117">
        <f ca="1">IF(CELL("type",('Plot (10)'!E$10))="b","Blank Cell",IF(CELL("type",('Plot (10)'!E$10))="v",IF(('Plot (10)'!E$10)=SUM('Plot (10)'!E$11:E$40),('Plot (10)'!E$10),"Addition or Text Error")))</f>
        <v>0</v>
      </c>
      <c r="E16" s="117">
        <f ca="1">IF(CELL("type",('Plot (10)'!F$10))="b","Blank Cell",IF(CELL("type",('Plot (10)'!F$10))="v",IF(('Plot (10)'!F$10)=SUM('Plot (10)'!F$11:F$40),('Plot (10)'!F$10),"Addition or Text Error")))</f>
        <v>0</v>
      </c>
      <c r="F16" s="117">
        <f ca="1">IF(CELL("type",('Plot (10)'!G$10))="b","Blank Cell",IF(CELL("type",('Plot (10)'!G$10))="v",IF(('Plot (10)'!G$10)=SUM('Plot (10)'!G$11:G$40),('Plot (10)'!G$10),"Addition or Text Error")))</f>
        <v>0</v>
      </c>
      <c r="G16" s="117">
        <f ca="1">IF(CELL("type",('Plot (10)'!H$10))="b","Blank Cell",IF(CELL("type",('Plot (10)'!H$10))="v",IF(('Plot (10)'!H$10)=SUM('Plot (10)'!H$11:H$40),('Plot (10)'!H$10),"Addition or Text Error")))</f>
        <v>0</v>
      </c>
      <c r="H16" s="122">
        <f ca="1">IF(CELL("type",('Plot (10)'!I$10))="b","Blank Cell",IF(CELL("type",('Plot (10)'!I$10))="v",IF(('Plot (10)'!I$10)=SUM('Plot (10)'!I$11:I$40),('Plot (10)'!I$10),"Addition or Text Error")))</f>
        <v>0</v>
      </c>
      <c r="I16" s="403" t="str">
        <f>IF('Plot (10)'!AE$12&gt;0, 'Plot (10)'!AE$12, "Nil")</f>
        <v>Nil</v>
      </c>
      <c r="J16" s="561" t="str">
        <f>IF('Plot (10)'!AE$14&gt;0, 'Plot (10)'!AE$14, "")</f>
        <v/>
      </c>
      <c r="K16" s="561" t="str">
        <f>IF('Plot (10)'!AE$15&gt;0, 'Plot (10)'!AE$15, "")</f>
        <v/>
      </c>
      <c r="L16" s="404" t="str">
        <f>IF('Plot (10)'!AE$16&gt;0, 'Plot (10)'!AE$16, "")</f>
        <v/>
      </c>
    </row>
    <row r="17" spans="2:28" ht="15" customHeight="1" thickBot="1">
      <c r="B17" s="123" t="s">
        <v>52</v>
      </c>
      <c r="C17" s="124">
        <f t="shared" ref="C17:H17" ca="1" si="0">+C7+C8+C9+C10+C11+C12+C13+C14+C15+C16</f>
        <v>0</v>
      </c>
      <c r="D17" s="124">
        <f t="shared" ca="1" si="0"/>
        <v>0</v>
      </c>
      <c r="E17" s="124">
        <f t="shared" ca="1" si="0"/>
        <v>0</v>
      </c>
      <c r="F17" s="124">
        <f t="shared" ca="1" si="0"/>
        <v>0</v>
      </c>
      <c r="G17" s="124">
        <f t="shared" ca="1" si="0"/>
        <v>0</v>
      </c>
      <c r="H17" s="125">
        <f t="shared" ca="1" si="0"/>
        <v>0</v>
      </c>
    </row>
    <row r="18" spans="2:28" ht="15.75" thickBot="1">
      <c r="B18" s="110"/>
      <c r="C18" s="110"/>
      <c r="D18" s="110"/>
      <c r="E18" s="110"/>
      <c r="F18" s="110"/>
      <c r="G18" s="110"/>
      <c r="H18" s="110"/>
    </row>
    <row r="19" spans="2:28">
      <c r="B19" s="110"/>
      <c r="C19" s="110"/>
      <c r="D19" s="110"/>
      <c r="E19" s="510" t="s">
        <v>1494</v>
      </c>
      <c r="F19" s="511"/>
      <c r="G19" s="6">
        <f ca="1">C17*200/10</f>
        <v>0</v>
      </c>
      <c r="H19" s="110"/>
      <c r="I19" s="110"/>
      <c r="J19" s="325"/>
      <c r="K19" s="509" t="s">
        <v>1460</v>
      </c>
      <c r="L19" s="105"/>
      <c r="AB19" s="109"/>
    </row>
    <row r="20" spans="2:28">
      <c r="B20" s="110"/>
      <c r="C20" s="110"/>
      <c r="D20" s="110"/>
      <c r="E20" s="1141" t="s">
        <v>53</v>
      </c>
      <c r="F20" s="1142"/>
      <c r="G20" s="508">
        <f ca="1">D17*200/10</f>
        <v>0</v>
      </c>
      <c r="H20" s="110"/>
      <c r="I20" s="110"/>
      <c r="J20" s="405" t="s">
        <v>424</v>
      </c>
      <c r="K20" s="16" t="s">
        <v>1434</v>
      </c>
      <c r="L20" s="406" t="s">
        <v>1435</v>
      </c>
      <c r="AB20" s="109"/>
    </row>
    <row r="21" spans="2:28">
      <c r="B21" s="110"/>
      <c r="C21" s="110"/>
      <c r="D21" s="110"/>
      <c r="E21" s="1138" t="s">
        <v>54</v>
      </c>
      <c r="F21" s="1139"/>
      <c r="G21" s="7">
        <f ca="1">G17*200/10</f>
        <v>0</v>
      </c>
      <c r="H21" s="110"/>
      <c r="I21" s="110"/>
      <c r="J21" s="407" t="s">
        <v>1553</v>
      </c>
      <c r="K21" s="409">
        <v>10</v>
      </c>
      <c r="L21" s="410" t="e">
        <v>#DIV/0!</v>
      </c>
      <c r="AB21" s="109"/>
    </row>
    <row r="22" spans="2:28" ht="15.75" thickBot="1">
      <c r="B22" s="110"/>
      <c r="C22" s="110"/>
      <c r="D22" s="110"/>
      <c r="E22" s="1138" t="s">
        <v>55</v>
      </c>
      <c r="F22" s="1139"/>
      <c r="G22" s="7">
        <f ca="1">H17*200/10</f>
        <v>0</v>
      </c>
      <c r="H22" s="110"/>
      <c r="I22" s="110"/>
      <c r="J22" s="408" t="s">
        <v>1433</v>
      </c>
      <c r="K22" s="411">
        <v>10</v>
      </c>
      <c r="L22" s="412" t="e">
        <v>#DIV/0!</v>
      </c>
      <c r="AB22" s="109"/>
    </row>
    <row r="23" spans="2:28">
      <c r="B23" s="110"/>
      <c r="C23" s="110"/>
      <c r="D23" s="110"/>
      <c r="E23" s="1140" t="s">
        <v>1497</v>
      </c>
      <c r="F23" s="1139"/>
      <c r="G23" s="7">
        <f ca="1">E17*200/10</f>
        <v>0</v>
      </c>
      <c r="H23" s="110"/>
      <c r="I23" s="110"/>
      <c r="J23"/>
      <c r="K23"/>
      <c r="L23"/>
      <c r="AB23" s="109"/>
    </row>
    <row r="24" spans="2:28" ht="15.75" thickBot="1">
      <c r="B24" s="109"/>
      <c r="C24" s="109"/>
      <c r="D24" s="109"/>
      <c r="E24" s="1136" t="s">
        <v>1498</v>
      </c>
      <c r="F24" s="1137"/>
      <c r="G24" s="5">
        <f ca="1">F17*200/10</f>
        <v>0</v>
      </c>
      <c r="H24" s="109"/>
      <c r="J24"/>
      <c r="K24"/>
      <c r="L24"/>
      <c r="AB24" s="109"/>
    </row>
    <row r="25" spans="2:28" ht="15" customHeight="1" thickBot="1">
      <c r="B25" s="109"/>
      <c r="C25" s="109"/>
      <c r="D25" s="111"/>
      <c r="E25" s="109"/>
      <c r="F25" s="109"/>
      <c r="G25" s="109"/>
      <c r="H25" s="112"/>
      <c r="J25"/>
      <c r="K25"/>
      <c r="L25"/>
      <c r="AB25" s="109"/>
    </row>
    <row r="26" spans="2:28" ht="15" customHeight="1">
      <c r="B26" s="1107" t="s">
        <v>1495</v>
      </c>
      <c r="C26" s="1108"/>
      <c r="D26" s="1108"/>
      <c r="E26" s="1108"/>
      <c r="F26" s="1108"/>
      <c r="G26" s="1108"/>
      <c r="H26" s="1109"/>
      <c r="J26"/>
      <c r="K26"/>
      <c r="L26" s="231"/>
      <c r="AB26" s="109"/>
    </row>
    <row r="27" spans="2:28" ht="15.75" thickBot="1">
      <c r="B27" s="1110"/>
      <c r="C27" s="1111"/>
      <c r="D27" s="1111"/>
      <c r="E27" s="1111"/>
      <c r="F27" s="1111"/>
      <c r="G27" s="1111"/>
      <c r="H27" s="1112"/>
      <c r="J27"/>
      <c r="K27"/>
      <c r="L27" s="231"/>
      <c r="AB27" s="109"/>
    </row>
    <row r="28" spans="2:28" ht="15.75" thickBot="1">
      <c r="B28" s="109"/>
      <c r="C28" s="109"/>
      <c r="D28" s="109"/>
      <c r="E28" s="507"/>
      <c r="F28" s="507"/>
      <c r="G28" s="507"/>
      <c r="H28" s="109"/>
      <c r="L28" s="90"/>
      <c r="AB28" s="109"/>
    </row>
    <row r="29" spans="2:28" ht="16.5" customHeight="1" thickBot="1">
      <c r="B29" s="118" t="s">
        <v>403</v>
      </c>
      <c r="C29" s="115" t="s">
        <v>1504</v>
      </c>
      <c r="D29" s="115" t="s">
        <v>1505</v>
      </c>
      <c r="E29" s="116" t="s">
        <v>1506</v>
      </c>
      <c r="F29" s="507"/>
      <c r="G29" s="507"/>
      <c r="H29" s="109"/>
      <c r="K29" s="90"/>
      <c r="L29" s="90"/>
      <c r="M29" s="90"/>
    </row>
    <row r="30" spans="2:28">
      <c r="B30" s="119" t="s">
        <v>42</v>
      </c>
      <c r="C30" s="513">
        <f>('Plot (1)'!$D$11+'Plot (1)'!$D$14+'Plot (1)'!$D$17+'Plot (1)'!$D$20+'Plot (1)'!$D$23+'Plot (1)'!$D$26+'Plot (1)'!$D$29+'Plot (1)'!$D$32+'Plot (1)'!$D$35+'Plot (1)'!$D$38)</f>
        <v>0</v>
      </c>
      <c r="D30" s="513">
        <f>('Plot (1)'!$D$12+'Plot (1)'!$D$15+'Plot (1)'!$D$18+'Plot (1)'!$D$21+'Plot (1)'!$D$24+'Plot (1)'!$D$27+'Plot (1)'!$D$30+'Plot (1)'!$D$33+'Plot (1)'!$D$36+'Plot (1)'!$D$39)</f>
        <v>0</v>
      </c>
      <c r="E30" s="514">
        <f>('Plot (1)'!$D$13+'Plot (1)'!$D$16+'Plot (1)'!$D$19+'Plot (1)'!$D$22+'Plot (1)'!$D$25+'Plot (1)'!$D$28+'Plot (1)'!$D$31+'Plot (1)'!$D$34+'Plot (1)'!$D$37+'Plot (1)'!$D$40)</f>
        <v>0</v>
      </c>
      <c r="F30" s="109"/>
      <c r="G30" s="109"/>
      <c r="H30" s="109"/>
      <c r="K30" s="90"/>
      <c r="L30" s="90"/>
      <c r="M30" s="90"/>
    </row>
    <row r="31" spans="2:28">
      <c r="B31" s="119" t="s">
        <v>43</v>
      </c>
      <c r="C31" s="513">
        <f>('Plot (2)'!$D$11+'Plot (2)'!$D$14+'Plot (2)'!$D$17+'Plot (2)'!$D$20+'Plot (2)'!$D$23+'Plot (2)'!$D$26+'Plot (2)'!$D$29+'Plot (2)'!$D$32+'Plot (2)'!$D$35+'Plot (2)'!$D$38)</f>
        <v>0</v>
      </c>
      <c r="D31" s="513">
        <f>('Plot (2)'!$D$12+'Plot (2)'!$D$15+'Plot (2)'!$D$18+'Plot (2)'!$D$21+'Plot (2)'!$D$24+'Plot (2)'!$D$27+'Plot (2)'!$D$30+'Plot (2)'!$D$33+'Plot (2)'!$D$36+'Plot (2)'!$D$39)</f>
        <v>0</v>
      </c>
      <c r="E31" s="514">
        <f>('Plot (2)'!$D$13+'Plot (2)'!$D$16+'Plot (2)'!$D$19+'Plot (2)'!$D$22+'Plot (2)'!$D$25+'Plot (2)'!$D$28+'Plot (2)'!$D$31+'Plot (2)'!$D$34+'Plot (2)'!$D$37+'Plot (2)'!$D$40)</f>
        <v>0</v>
      </c>
      <c r="F31" s="109"/>
      <c r="G31" s="109"/>
      <c r="H31" s="109"/>
      <c r="K31" s="90"/>
      <c r="L31" s="90"/>
      <c r="M31" s="90"/>
    </row>
    <row r="32" spans="2:28">
      <c r="B32" s="119" t="s">
        <v>44</v>
      </c>
      <c r="C32" s="513">
        <f>('Plot (3)'!$D$11+'Plot (3)'!$D$14+'Plot (3)'!$D$17+'Plot (3)'!$D$20+'Plot (3)'!$D$23+'Plot (3)'!$D$26+'Plot (3)'!$D$29+'Plot (3)'!$D$32+'Plot (3)'!$D$35+'Plot (3)'!$D$38)</f>
        <v>0</v>
      </c>
      <c r="D32" s="513">
        <f>('Plot (3)'!$D$12+'Plot (3)'!$D$15+'Plot (3)'!$D$18+'Plot (3)'!$D$21+'Plot (3)'!$D$24+'Plot (3)'!$D$27+'Plot (3)'!$D$30+'Plot (3)'!$D$33+'Plot (3)'!$D$36+'Plot (3)'!$D$39)</f>
        <v>0</v>
      </c>
      <c r="E32" s="514">
        <f>('Plot (3)'!$D$13+'Plot (3)'!$D$16+'Plot (3)'!$D$19+'Plot (3)'!$D$22+'Plot (3)'!$D$25+'Plot (3)'!$D$28+'Plot (3)'!$D$31+'Plot (3)'!$D$34+'Plot (3)'!$D$37+'Plot (3)'!$D$40)</f>
        <v>0</v>
      </c>
      <c r="F32" s="109"/>
      <c r="G32" s="109"/>
      <c r="H32" s="109"/>
      <c r="K32" s="90"/>
      <c r="L32" s="90"/>
      <c r="M32" s="90"/>
    </row>
    <row r="33" spans="2:13">
      <c r="B33" s="119" t="s">
        <v>45</v>
      </c>
      <c r="C33" s="513">
        <f>('Plot (4)'!$D$11+'Plot (4)'!$D$14+'Plot (4)'!$D$17+'Plot (4)'!$D$20+'Plot (4)'!$D$23+'Plot (4)'!$D$26+'Plot (4)'!$D$29+'Plot (4)'!$D$32+'Plot (4)'!$D$35+'Plot (4)'!$D$38)</f>
        <v>0</v>
      </c>
      <c r="D33" s="513">
        <f>('Plot (4)'!$D$12+'Plot (4)'!$D$15+'Plot (4)'!$D$18+'Plot (4)'!$D$21+'Plot (4)'!$D$24+'Plot (4)'!$D$27+'Plot (4)'!$D$30+'Plot (4)'!$D$33+'Plot (4)'!$D$36+'Plot (4)'!$D$39)</f>
        <v>0</v>
      </c>
      <c r="E33" s="514">
        <f>('Plot (4)'!$D$13+'Plot (4)'!$D$16+'Plot (4)'!$D$19+'Plot (4)'!$D$22+'Plot (4)'!$D$25+'Plot (4)'!$D$28+'Plot (4)'!$D$31+'Plot (4)'!$D$34+'Plot (4)'!$D$37+'Plot (4)'!$D$40)</f>
        <v>0</v>
      </c>
      <c r="F33" s="109"/>
      <c r="G33" s="109"/>
      <c r="H33" s="109"/>
      <c r="K33" s="90"/>
      <c r="L33" s="90"/>
      <c r="M33" s="90"/>
    </row>
    <row r="34" spans="2:13">
      <c r="B34" s="119" t="s">
        <v>46</v>
      </c>
      <c r="C34" s="513">
        <f>('Plot (5)'!$D$11+'Plot (5)'!$D$14+'Plot (5)'!$D$17+'Plot (5)'!$D$20+'Plot (5)'!$D$23+'Plot (5)'!$D$26+'Plot (5)'!$D$29+'Plot (5)'!$D$32+'Plot (5)'!$D$35+'Plot (5)'!$D$38)</f>
        <v>0</v>
      </c>
      <c r="D34" s="513">
        <f>('Plot (5)'!$D$12+'Plot (5)'!$D$15+'Plot (5)'!$D$18+'Plot (5)'!$D$21+'Plot (5)'!$D$24+'Plot (5)'!$D$27+'Plot (5)'!$D$30+'Plot (5)'!$D$33+'Plot (5)'!$D$36+'Plot (5)'!$D$39)</f>
        <v>0</v>
      </c>
      <c r="E34" s="514">
        <f>('Plot (5)'!$D$13+'Plot (5)'!$D$16+'Plot (5)'!$D$19+'Plot (5)'!$D$22+'Plot (5)'!$D$25+'Plot (5)'!$D$28+'Plot (5)'!$D$31+'Plot (5)'!$D$34+'Plot (5)'!$D$37+'Plot (5)'!$D$40)</f>
        <v>0</v>
      </c>
      <c r="F34" s="109"/>
      <c r="G34" s="109"/>
      <c r="H34" s="109"/>
      <c r="K34" s="90"/>
      <c r="L34" s="90"/>
      <c r="M34" s="90"/>
    </row>
    <row r="35" spans="2:13">
      <c r="B35" s="119" t="s">
        <v>47</v>
      </c>
      <c r="C35" s="513">
        <f>('Plot (6)'!$D$11+'Plot (6)'!$D$14+'Plot (6)'!$D$17+'Plot (6)'!$D$20+'Plot (6)'!$D$23+'Plot (6)'!$D$26+'Plot (6)'!$D$29+'Plot (6)'!$D$32+'Plot (6)'!$D$35+'Plot (6)'!$D$38)</f>
        <v>0</v>
      </c>
      <c r="D35" s="513">
        <f>('Plot (6)'!$D$12+'Plot (6)'!$D$15+'Plot (6)'!$D$18+'Plot (6)'!$D$21+'Plot (6)'!$D$24+'Plot (6)'!$D$27+'Plot (6)'!$D$30+'Plot (6)'!$D$33+'Plot (6)'!$D$36+'Plot (6)'!$D$39)</f>
        <v>0</v>
      </c>
      <c r="E35" s="514">
        <f>('Plot (6)'!$D$13+'Plot (6)'!$D$16+'Plot (6)'!$D$19+'Plot (6)'!$D$22+'Plot (6)'!$D$25+'Plot (6)'!$D$28+'Plot (6)'!$D$31+'Plot (6)'!$D$34+'Plot (6)'!$D$37+'Plot (6)'!$D$40)</f>
        <v>0</v>
      </c>
      <c r="F35" s="109"/>
      <c r="G35" s="109"/>
      <c r="H35" s="109"/>
      <c r="K35" s="90"/>
      <c r="L35" s="90"/>
      <c r="M35" s="90"/>
    </row>
    <row r="36" spans="2:13">
      <c r="B36" s="119" t="s">
        <v>48</v>
      </c>
      <c r="C36" s="513">
        <f>('Plot (7)'!$D$11+'Plot (7)'!$D$14+'Plot (7)'!$D$17+'Plot (7)'!$D$20+'Plot (7)'!$D$23+'Plot (7)'!$D$26+'Plot (7)'!$D$29+'Plot (7)'!$D$32+'Plot (7)'!$D$35+'Plot (7)'!$D$38)</f>
        <v>0</v>
      </c>
      <c r="D36" s="513">
        <f>('Plot (7)'!$D$12+'Plot (7)'!$D$15+'Plot (7)'!$D$18+'Plot (7)'!$D$21+'Plot (7)'!$D$24+'Plot (7)'!$D$27+'Plot (7)'!$D$30+'Plot (7)'!$D$33+'Plot (7)'!$D$36+'Plot (7)'!$D$39)</f>
        <v>0</v>
      </c>
      <c r="E36" s="514">
        <f>('Plot (7)'!$D$13+'Plot (7)'!$D$16+'Plot (7)'!$D$19+'Plot (7)'!$D$22+'Plot (7)'!$D$25+'Plot (7)'!$D$28+'Plot (7)'!$D$31+'Plot (7)'!$D$34+'Plot (7)'!$D$37+'Plot (7)'!$D$40)</f>
        <v>0</v>
      </c>
      <c r="F36" s="109"/>
      <c r="G36" s="109"/>
      <c r="H36" s="90"/>
      <c r="K36" s="90"/>
      <c r="L36" s="90"/>
      <c r="M36" s="90"/>
    </row>
    <row r="37" spans="2:13">
      <c r="B37" s="119" t="s">
        <v>49</v>
      </c>
      <c r="C37" s="513">
        <f>('Plot (8)'!$D$11+'Plot (8)'!$D$14+'Plot (8)'!$D$17+'Plot (8)'!$D$20+'Plot (8)'!$D$23+'Plot (8)'!$D$26+'Plot (8)'!$D$29+'Plot (8)'!$D$32+'Plot (8)'!$D$35+'Plot (8)'!$D$38)</f>
        <v>0</v>
      </c>
      <c r="D37" s="513">
        <f>('Plot (8)'!$D$12+'Plot (8)'!$D$15+'Plot (8)'!$D$18+'Plot (8)'!$D$21+'Plot (8)'!$D$24+'Plot (8)'!$D$27+'Plot (8)'!$D$30+'Plot (8)'!$D$33+'Plot (8)'!$D$36+'Plot (8)'!$D$39)</f>
        <v>0</v>
      </c>
      <c r="E37" s="514">
        <f>('Plot (8)'!$D$13+'Plot (8)'!$D$16+'Plot (8)'!$D$19+'Plot (8)'!$D$22+'Plot (8)'!$D$25+'Plot (8)'!$D$28+'Plot (8)'!$D$31+'Plot (8)'!$D$34+'Plot (8)'!$D$37+'Plot (8)'!$D$40)</f>
        <v>0</v>
      </c>
      <c r="F37" s="109"/>
      <c r="G37" s="109"/>
      <c r="H37" s="113"/>
      <c r="I37" s="90"/>
      <c r="J37" s="90"/>
      <c r="K37" s="90"/>
      <c r="L37" s="90"/>
    </row>
    <row r="38" spans="2:13">
      <c r="B38" s="119" t="s">
        <v>50</v>
      </c>
      <c r="C38" s="513">
        <f>('Plot (9)'!$D$11+'Plot (9)'!$D$14+'Plot (9)'!$D$17+'Plot (9)'!$D$20+'Plot (9)'!$D$23+'Plot (9)'!$D$26+'Plot (9)'!$D$29+'Plot (9)'!$D$32+'Plot (9)'!$D$35+'Plot (9)'!$D$38)</f>
        <v>0</v>
      </c>
      <c r="D38" s="513">
        <f>('Plot (9)'!$D$12+'Plot (9)'!$D$15+'Plot (9)'!$D$18+'Plot (9)'!$D$21+'Plot (9)'!$D$24+'Plot (9)'!$D$27+'Plot (9)'!$D$30+'Plot (9)'!$D$33+'Plot (9)'!$D$36+'Plot (9)'!$D$39)</f>
        <v>0</v>
      </c>
      <c r="E38" s="514">
        <f>('Plot (9)'!$D$13+'Plot (9)'!$D$16+'Plot (9)'!$D$19+'Plot (9)'!$D$22+'Plot (9)'!$D$25+'Plot (9)'!$D$28+'Plot (9)'!$D$31+'Plot (9)'!$D$34+'Plot (9)'!$D$37+'Plot (9)'!$D$40)</f>
        <v>0</v>
      </c>
      <c r="F38" s="109"/>
      <c r="G38" s="109"/>
      <c r="H38" s="113"/>
      <c r="I38" s="90"/>
      <c r="J38" s="90"/>
      <c r="K38" s="90"/>
      <c r="L38" s="90"/>
    </row>
    <row r="39" spans="2:13" ht="15.75" thickBot="1">
      <c r="B39" s="512" t="s">
        <v>51</v>
      </c>
      <c r="C39" s="517">
        <f>('Plot (10)'!$D$11+'Plot (10)'!$D$14+'Plot (10)'!$D$17+'Plot (10)'!$D$20+'Plot (10)'!$D$23+'Plot (10)'!$D$26+'Plot (10)'!$D$29+'Plot (10)'!$D$32+'Plot (10)'!$D$35+'Plot (10)'!$D$38)</f>
        <v>0</v>
      </c>
      <c r="D39" s="517">
        <f>('Plot (10)'!$D$12+'Plot (10)'!$D$15+'Plot (10)'!$D$18+'Plot (10)'!$D$21+'Plot (10)'!$D$24+'Plot (10)'!$D$27+'Plot (10)'!$D$30+'Plot (10)'!$D$33+'Plot (10)'!$D$36+'Plot (10)'!$D$39)</f>
        <v>0</v>
      </c>
      <c r="E39" s="518">
        <f>('Plot (10)'!$D$13+'Plot (10)'!$D$16+'Plot (10)'!$D$19+'Plot (10)'!$D$22+'Plot (10)'!$D$25+'Plot (10)'!$D$28+'Plot (10)'!$D$31+'Plot (10)'!$D$34+'Plot (10)'!$D$37+'Plot (10)'!$D$40)</f>
        <v>0</v>
      </c>
      <c r="F39" s="109"/>
      <c r="G39" s="109"/>
      <c r="H39" s="90"/>
      <c r="I39" s="90"/>
      <c r="J39" s="90"/>
      <c r="K39" s="90"/>
      <c r="L39" s="90"/>
    </row>
    <row r="40" spans="2:13">
      <c r="B40" s="523" t="s">
        <v>1507</v>
      </c>
      <c r="C40" s="524">
        <f>SUM(C30:C39)</f>
        <v>0</v>
      </c>
      <c r="D40" s="524">
        <f t="shared" ref="D40:E40" si="1">SUM(D30:D39)</f>
        <v>0</v>
      </c>
      <c r="E40" s="525">
        <f t="shared" si="1"/>
        <v>0</v>
      </c>
      <c r="F40" s="527">
        <f>SUM(C40:E40)</f>
        <v>0</v>
      </c>
      <c r="G40" s="109"/>
      <c r="H40" s="90"/>
      <c r="I40" s="90"/>
      <c r="J40" s="90"/>
      <c r="K40" s="90"/>
      <c r="L40" s="90"/>
    </row>
    <row r="41" spans="2:13" ht="15.75" thickBot="1">
      <c r="B41" s="526" t="s">
        <v>1508</v>
      </c>
      <c r="C41" s="515">
        <f>C40*200/10</f>
        <v>0</v>
      </c>
      <c r="D41" s="515">
        <f>D40*200/10</f>
        <v>0</v>
      </c>
      <c r="E41" s="516">
        <f>E40*200/10</f>
        <v>0</v>
      </c>
      <c r="F41" s="528">
        <f>SUM(C41:E41)</f>
        <v>0</v>
      </c>
      <c r="G41" s="109"/>
      <c r="H41" s="90"/>
      <c r="I41" s="90"/>
      <c r="J41" s="90"/>
      <c r="K41" s="90"/>
      <c r="L41" s="90"/>
    </row>
    <row r="42" spans="2:13">
      <c r="B42" s="109"/>
      <c r="C42" s="109"/>
      <c r="D42" s="109"/>
      <c r="E42" s="109"/>
      <c r="F42" s="109"/>
      <c r="G42" s="109"/>
      <c r="H42" s="90"/>
      <c r="I42" s="90"/>
      <c r="J42" s="90"/>
      <c r="K42" s="90"/>
      <c r="L42" s="90"/>
    </row>
    <row r="43" spans="2:13">
      <c r="B43" s="109"/>
      <c r="C43" s="109"/>
      <c r="D43" s="109"/>
      <c r="E43" s="109"/>
      <c r="F43" s="109"/>
      <c r="G43" s="109"/>
      <c r="H43" s="90"/>
      <c r="I43" s="90"/>
      <c r="J43" s="90"/>
      <c r="K43" s="90"/>
      <c r="L43" s="90"/>
    </row>
    <row r="44" spans="2:13">
      <c r="B44" s="109"/>
      <c r="C44" s="109"/>
      <c r="D44" s="109"/>
      <c r="E44" s="109"/>
      <c r="F44" s="109"/>
      <c r="G44" s="109"/>
      <c r="H44" s="90"/>
      <c r="I44" s="90"/>
      <c r="J44" s="90"/>
      <c r="K44" s="90"/>
      <c r="L44" s="90"/>
    </row>
    <row r="45" spans="2:13">
      <c r="B45" s="109"/>
      <c r="C45" s="109"/>
      <c r="D45" s="109"/>
      <c r="E45" s="109"/>
      <c r="F45" s="109"/>
      <c r="G45" s="109"/>
      <c r="H45" s="90"/>
      <c r="I45" s="90"/>
      <c r="J45" s="90"/>
      <c r="K45" s="90"/>
      <c r="L45" s="90"/>
    </row>
    <row r="46" spans="2:13">
      <c r="B46" s="109"/>
      <c r="C46" s="109"/>
      <c r="D46" s="109"/>
      <c r="E46" s="109"/>
      <c r="F46" s="109"/>
      <c r="G46" s="109"/>
      <c r="H46" s="90"/>
      <c r="I46" s="90"/>
      <c r="J46" s="90"/>
      <c r="K46" s="90"/>
      <c r="L46" s="90"/>
    </row>
    <row r="47" spans="2:13">
      <c r="B47" s="109"/>
      <c r="C47" s="109"/>
      <c r="D47" s="109"/>
      <c r="E47" s="109"/>
      <c r="F47" s="109"/>
      <c r="G47" s="109"/>
      <c r="H47" s="90"/>
      <c r="I47" s="90"/>
      <c r="J47" s="90"/>
      <c r="K47" s="90"/>
      <c r="L47" s="90"/>
    </row>
    <row r="48" spans="2:13">
      <c r="B48" s="109"/>
      <c r="C48" s="109"/>
      <c r="D48" s="109"/>
      <c r="E48" s="109"/>
      <c r="F48" s="109"/>
      <c r="G48" s="109"/>
      <c r="H48" s="90"/>
      <c r="I48" s="90"/>
      <c r="J48" s="90"/>
      <c r="K48" s="90"/>
      <c r="L48" s="90"/>
    </row>
    <row r="49" spans="2:12">
      <c r="B49" s="109"/>
      <c r="C49" s="109"/>
      <c r="D49" s="109"/>
      <c r="E49" s="109"/>
      <c r="F49" s="109"/>
      <c r="G49" s="109"/>
      <c r="H49" s="90"/>
      <c r="I49" s="90"/>
      <c r="J49" s="90"/>
      <c r="K49" s="90"/>
      <c r="L49" s="90"/>
    </row>
    <row r="50" spans="2:12">
      <c r="B50" s="109"/>
      <c r="C50" s="109"/>
      <c r="D50" s="109"/>
      <c r="E50" s="109"/>
      <c r="F50" s="109"/>
      <c r="G50" s="109"/>
      <c r="H50" s="90"/>
      <c r="I50" s="90"/>
      <c r="J50" s="90"/>
      <c r="K50" s="90"/>
      <c r="L50" s="90"/>
    </row>
  </sheetData>
  <mergeCells count="16">
    <mergeCell ref="B26:H27"/>
    <mergeCell ref="D2:K2"/>
    <mergeCell ref="N7:P12"/>
    <mergeCell ref="B4:D4"/>
    <mergeCell ref="B5:D5"/>
    <mergeCell ref="E4:F4"/>
    <mergeCell ref="E5:F5"/>
    <mergeCell ref="I4:L4"/>
    <mergeCell ref="I5:L5"/>
    <mergeCell ref="G4:H4"/>
    <mergeCell ref="G5:H5"/>
    <mergeCell ref="E24:F24"/>
    <mergeCell ref="E21:F21"/>
    <mergeCell ref="E22:F22"/>
    <mergeCell ref="E23:F23"/>
    <mergeCell ref="E20:F20"/>
  </mergeCells>
  <phoneticPr fontId="0" type="noConversion"/>
  <pageMargins left="0.70866141732283472" right="0.70866141732283472" top="0.74803149606299213" bottom="0.55118110236220474" header="0.31496062992125984" footer="0.31496062992125984"/>
  <pageSetup paperSize="17" scale="110" orientation="landscape" r:id="rId2"/>
  <headerFooter>
    <oddHeader>&amp;L&amp;F&amp;C&amp;A&amp;RPrint Date: &amp;D</oddHead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</sheetPr>
  <dimension ref="A1:AF157"/>
  <sheetViews>
    <sheetView zoomScale="90" zoomScaleNormal="90" workbookViewId="0"/>
  </sheetViews>
  <sheetFormatPr defaultRowHeight="15"/>
  <cols>
    <col min="1" max="1" width="3.42578125" customWidth="1"/>
    <col min="12" max="12" width="8.140625" customWidth="1"/>
    <col min="14" max="14" width="8.28515625" customWidth="1"/>
    <col min="16" max="16" width="8.140625" customWidth="1"/>
    <col min="18" max="18" width="8.140625" customWidth="1"/>
    <col min="19" max="19" width="8.28515625" customWidth="1"/>
  </cols>
  <sheetData>
    <row r="1" spans="1:32" ht="15.75" thickBot="1">
      <c r="A1" s="346"/>
      <c r="B1" s="109"/>
      <c r="C1" s="109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</row>
    <row r="2" spans="1:32" ht="19.5" thickBot="1">
      <c r="A2" s="346"/>
      <c r="B2" s="465" t="s">
        <v>640</v>
      </c>
      <c r="C2" s="466"/>
      <c r="D2" s="467" t="s">
        <v>581</v>
      </c>
      <c r="E2" s="346"/>
      <c r="F2" s="346"/>
      <c r="G2" s="1143" t="s">
        <v>1438</v>
      </c>
      <c r="H2" s="1144"/>
      <c r="I2" s="1144"/>
      <c r="J2" s="1144"/>
      <c r="K2" s="1144"/>
      <c r="L2" s="1144"/>
      <c r="M2" s="1144"/>
      <c r="N2" s="1145"/>
      <c r="O2" s="346"/>
      <c r="P2" s="346"/>
      <c r="Q2" s="346"/>
      <c r="R2" s="346"/>
      <c r="S2" s="346"/>
      <c r="T2" s="346"/>
      <c r="U2" s="1146" t="s">
        <v>1455</v>
      </c>
      <c r="V2" s="1146"/>
      <c r="W2" s="1146"/>
      <c r="X2" s="1146"/>
      <c r="Y2" s="346"/>
      <c r="Z2" s="346"/>
      <c r="AA2" s="346"/>
      <c r="AB2" s="346"/>
      <c r="AC2" s="346"/>
      <c r="AD2" s="346"/>
      <c r="AE2" s="346"/>
      <c r="AF2" s="346"/>
    </row>
    <row r="3" spans="1:32" ht="15.75" thickBot="1">
      <c r="A3" s="346"/>
      <c r="B3" s="469" t="str">
        <f>'Plot (1)'!$A$4</f>
        <v xml:space="preserve">  </v>
      </c>
      <c r="C3" s="470"/>
      <c r="D3" s="468">
        <f>'Plot (1)'!$G$4</f>
        <v>0</v>
      </c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69"/>
      <c r="X3" s="346"/>
      <c r="Y3" s="346"/>
      <c r="Z3" s="346"/>
      <c r="AA3" s="346"/>
      <c r="AB3" s="346"/>
      <c r="AC3" s="346"/>
      <c r="AD3" s="346"/>
      <c r="AE3" s="346"/>
      <c r="AF3" s="346"/>
    </row>
    <row r="4" spans="1:32" ht="30.75" thickBot="1">
      <c r="A4" s="346"/>
      <c r="B4" s="340" t="s">
        <v>470</v>
      </c>
      <c r="C4" s="341" t="s">
        <v>471</v>
      </c>
      <c r="D4" s="341" t="s">
        <v>36</v>
      </c>
      <c r="E4" s="341" t="s">
        <v>37</v>
      </c>
      <c r="F4" s="341" t="s">
        <v>473</v>
      </c>
      <c r="G4" s="342" t="s">
        <v>705</v>
      </c>
      <c r="H4" s="342" t="s">
        <v>36</v>
      </c>
      <c r="I4" s="342" t="s">
        <v>472</v>
      </c>
      <c r="J4" s="342" t="s">
        <v>473</v>
      </c>
      <c r="K4" s="343" t="s">
        <v>706</v>
      </c>
      <c r="L4" s="344" t="s">
        <v>36</v>
      </c>
      <c r="M4" s="343" t="s">
        <v>707</v>
      </c>
      <c r="N4" s="344" t="s">
        <v>36</v>
      </c>
      <c r="O4" s="343" t="s">
        <v>708</v>
      </c>
      <c r="P4" s="344" t="s">
        <v>36</v>
      </c>
      <c r="Q4" s="343" t="s">
        <v>709</v>
      </c>
      <c r="R4" s="344" t="s">
        <v>36</v>
      </c>
      <c r="S4" s="342" t="s">
        <v>719</v>
      </c>
      <c r="T4" s="346"/>
      <c r="U4" s="490" t="s">
        <v>710</v>
      </c>
      <c r="V4" s="491"/>
      <c r="W4" s="492" t="s">
        <v>711</v>
      </c>
      <c r="X4" s="490" t="s">
        <v>712</v>
      </c>
      <c r="Y4" s="346"/>
      <c r="Z4" s="346"/>
      <c r="AA4" s="346"/>
      <c r="AB4" s="346"/>
      <c r="AC4" s="346"/>
      <c r="AD4" s="346"/>
      <c r="AE4" s="346"/>
      <c r="AF4" s="346"/>
    </row>
    <row r="5" spans="1:32">
      <c r="A5" s="346"/>
      <c r="B5" s="106">
        <v>1</v>
      </c>
      <c r="C5" s="372">
        <f>'Plot (1)'!W$42</f>
        <v>0</v>
      </c>
      <c r="D5" s="104">
        <f>'Plot (1)'!$V$44</f>
        <v>0</v>
      </c>
      <c r="E5" s="104">
        <f>'Plot (1)'!W$44</f>
        <v>0</v>
      </c>
      <c r="F5" s="373">
        <f>'Plot (1)'!X44</f>
        <v>0</v>
      </c>
      <c r="G5" s="106">
        <f>'Plot (1)'!$Z$42</f>
        <v>0</v>
      </c>
      <c r="H5" s="16">
        <f>'Plot (1)'!$Y$44</f>
        <v>0</v>
      </c>
      <c r="I5" s="16">
        <f>'Plot (1)'!$AB$44</f>
        <v>0</v>
      </c>
      <c r="J5" s="326">
        <f>'Plot (1)'!$AA$44</f>
        <v>0</v>
      </c>
      <c r="K5" s="418">
        <f>'Plot (1)'!$AB$42</f>
        <v>0</v>
      </c>
      <c r="L5" s="104">
        <f>'Plot (1)'!$AB$44</f>
        <v>0</v>
      </c>
      <c r="M5" s="418">
        <f>'Plot (1)'!$AC$42</f>
        <v>0</v>
      </c>
      <c r="N5" s="104">
        <f>'Plot (1)'!$AC$44</f>
        <v>0</v>
      </c>
      <c r="O5" s="418">
        <f>'Plot (1)'!$AD$42</f>
        <v>0</v>
      </c>
      <c r="P5" s="104">
        <f>'Plot (1)'!$AD$44</f>
        <v>0</v>
      </c>
      <c r="Q5" s="418">
        <f>'Plot (1)'!$AE$42</f>
        <v>0</v>
      </c>
      <c r="R5" s="373">
        <f>'Plot (1)'!$AE$44</f>
        <v>0</v>
      </c>
      <c r="S5" s="456">
        <f>D5+H5+L5+N5+P5+R5</f>
        <v>0</v>
      </c>
      <c r="T5" s="346"/>
      <c r="U5" s="231" t="e">
        <f t="shared" ref="U5:U36" si="0">RANK(X5,X$5:X$61)</f>
        <v>#DIV/0!</v>
      </c>
      <c r="V5" s="487" t="str">
        <f>'Validation Lists'!F2</f>
        <v>Ac</v>
      </c>
      <c r="W5" s="347">
        <f>+SUMIF($C$5:$C$14,V5,$D$5:$D$14)+SUMIF($G$5:$G$14,V5,$H$5:$H$14)+SUMIF(K$5:K$14,V5,L$5:L$14)+SUMIF(M$5:M$14,V5,N$5:N$14)+SUMIF(O$5:O$14,V5,P$5:P$14)+SUMIF(Q$5:Q$14,V5,R$5:R$14)</f>
        <v>0</v>
      </c>
      <c r="X5" s="231" t="e">
        <f t="shared" ref="X5:X37" si="1">(W5)/$J$16</f>
        <v>#DIV/0!</v>
      </c>
      <c r="Y5" s="346"/>
      <c r="Z5" s="346"/>
      <c r="AA5" s="346"/>
      <c r="AB5" s="346"/>
      <c r="AC5" s="346"/>
      <c r="AD5" s="346"/>
      <c r="AE5" s="346"/>
      <c r="AF5" s="346"/>
    </row>
    <row r="6" spans="1:32">
      <c r="A6" s="346"/>
      <c r="B6" s="106">
        <v>2</v>
      </c>
      <c r="C6" s="370">
        <f>'Plot (2)'!$W$42</f>
        <v>0</v>
      </c>
      <c r="D6" s="16">
        <f>'Plot (2)'!$V$44</f>
        <v>0</v>
      </c>
      <c r="E6" s="16">
        <f>'Plot (2)'!$W$44</f>
        <v>0</v>
      </c>
      <c r="F6" s="326">
        <f>'Plot (2)'!$X$44</f>
        <v>0</v>
      </c>
      <c r="G6" s="106">
        <f>'Plot (2)'!$Z$42</f>
        <v>0</v>
      </c>
      <c r="H6" s="16">
        <f>'Plot (2)'!$Y$44</f>
        <v>0</v>
      </c>
      <c r="I6" s="16">
        <f>'Plot (2)'!$Z$44</f>
        <v>0</v>
      </c>
      <c r="J6" s="326">
        <f>'Plot (2)'!$AA$44</f>
        <v>0</v>
      </c>
      <c r="K6" s="106">
        <f>'Plot (2)'!$AB$42</f>
        <v>0</v>
      </c>
      <c r="L6" s="16">
        <f>'Plot (2)'!$AB$44</f>
        <v>0</v>
      </c>
      <c r="M6" s="106">
        <f>'Plot (2)'!$AC$42</f>
        <v>0</v>
      </c>
      <c r="N6" s="16">
        <f>'Plot (2)'!$AC$44</f>
        <v>0</v>
      </c>
      <c r="O6" s="106">
        <f>'Plot (2)'!$AD$42</f>
        <v>0</v>
      </c>
      <c r="P6" s="16">
        <f>'Plot (2)'!$AD$44</f>
        <v>0</v>
      </c>
      <c r="Q6" s="106">
        <f>'Plot (2)'!$AE$42</f>
        <v>0</v>
      </c>
      <c r="R6" s="326">
        <f>'Plot (2)'!$AE$44</f>
        <v>0</v>
      </c>
      <c r="S6" s="456">
        <f t="shared" ref="S6:S14" si="2">D6+H6+L6+N6+P6+R6</f>
        <v>0</v>
      </c>
      <c r="T6" s="346"/>
      <c r="U6" s="231" t="e">
        <f t="shared" si="0"/>
        <v>#DIV/0!</v>
      </c>
      <c r="V6" s="487" t="str">
        <f>'Validation Lists'!F3</f>
        <v>Acb</v>
      </c>
      <c r="W6" s="347">
        <f t="shared" ref="W6:W61" si="3">+SUMIF($C$5:$C$14,V6,$D$5:$D$14)+SUMIF($G$5:$G$14,V6,$H$5:$H$14)+SUMIF(K$5:K$14,V6,L$5:L$14)+SUMIF(M$5:M$14,V6,N$5:N$14)+SUMIF(O$5:O$14,V6,P$5:P$14)+SUMIF(Q$5:Q$14,V6,R$5:R$14)</f>
        <v>0</v>
      </c>
      <c r="X6" s="231" t="e">
        <f t="shared" si="1"/>
        <v>#DIV/0!</v>
      </c>
      <c r="Y6" s="346"/>
      <c r="Z6" s="346"/>
      <c r="AA6" s="346"/>
      <c r="AB6" s="346"/>
      <c r="AC6" s="346"/>
      <c r="AD6" s="346"/>
      <c r="AE6" s="346"/>
      <c r="AF6" s="346"/>
    </row>
    <row r="7" spans="1:32">
      <c r="A7" s="346"/>
      <c r="B7" s="106">
        <v>3</v>
      </c>
      <c r="C7" s="370">
        <f>'Plot (3)'!$W$42</f>
        <v>0</v>
      </c>
      <c r="D7" s="16">
        <f>'Plot (3)'!$V$44</f>
        <v>0</v>
      </c>
      <c r="E7" s="16">
        <f>'Plot (3)'!$W$44</f>
        <v>0</v>
      </c>
      <c r="F7" s="326">
        <f>'Plot (3)'!$X$44</f>
        <v>0</v>
      </c>
      <c r="G7" s="106">
        <f>'Plot (3)'!$Z$42</f>
        <v>0</v>
      </c>
      <c r="H7" s="16">
        <f>'Plot (3)'!$Y$44</f>
        <v>0</v>
      </c>
      <c r="I7" s="16">
        <f>'Plot (3)'!$Z$44</f>
        <v>0</v>
      </c>
      <c r="J7" s="326">
        <f>'Plot (3)'!$AA$44</f>
        <v>0</v>
      </c>
      <c r="K7" s="106">
        <f>'Plot (3)'!$AB$42</f>
        <v>0</v>
      </c>
      <c r="L7" s="16">
        <f>'Plot (3)'!$AB$44</f>
        <v>0</v>
      </c>
      <c r="M7" s="106">
        <f>'Plot (3)'!$AC$42</f>
        <v>0</v>
      </c>
      <c r="N7" s="16">
        <f>'Plot (3)'!$AC$44</f>
        <v>0</v>
      </c>
      <c r="O7" s="106">
        <f>'Plot (3)'!$AD$42</f>
        <v>0</v>
      </c>
      <c r="P7" s="16">
        <f>'Plot (3)'!$AD$44</f>
        <v>0</v>
      </c>
      <c r="Q7" s="106">
        <f>'Plot (3)'!$AE$42</f>
        <v>0</v>
      </c>
      <c r="R7" s="326">
        <f>'Plot (3)'!$AE$44</f>
        <v>0</v>
      </c>
      <c r="S7" s="456">
        <f t="shared" si="2"/>
        <v>0</v>
      </c>
      <c r="T7" s="346"/>
      <c r="U7" s="231" t="e">
        <f t="shared" si="0"/>
        <v>#DIV/0!</v>
      </c>
      <c r="V7" s="487" t="str">
        <f>'Validation Lists'!F4</f>
        <v>Act</v>
      </c>
      <c r="W7" s="347">
        <f t="shared" si="3"/>
        <v>0</v>
      </c>
      <c r="X7" s="231" t="e">
        <f t="shared" si="1"/>
        <v>#DIV/0!</v>
      </c>
      <c r="Y7" s="346"/>
      <c r="Z7" s="346"/>
      <c r="AA7" s="346"/>
      <c r="AB7" s="346"/>
      <c r="AC7" s="346"/>
      <c r="AD7" s="346"/>
      <c r="AE7" s="346"/>
      <c r="AF7" s="346"/>
    </row>
    <row r="8" spans="1:32">
      <c r="A8" s="346"/>
      <c r="B8" s="106">
        <v>4</v>
      </c>
      <c r="C8" s="370">
        <f>'Plot (4)'!$W$42</f>
        <v>0</v>
      </c>
      <c r="D8" s="16">
        <f>'Plot (4)'!$V$44</f>
        <v>0</v>
      </c>
      <c r="E8" s="16">
        <f>'Plot (4)'!$W$44</f>
        <v>0</v>
      </c>
      <c r="F8" s="326">
        <f>'Plot (4)'!$X$44</f>
        <v>0</v>
      </c>
      <c r="G8" s="106">
        <f>'Plot (4)'!$Z$42</f>
        <v>0</v>
      </c>
      <c r="H8" s="16">
        <f>'Plot (4)'!$Y$44</f>
        <v>0</v>
      </c>
      <c r="I8" s="16">
        <f>'Plot (4)'!$Z$44</f>
        <v>0</v>
      </c>
      <c r="J8" s="326">
        <f>'Plot (4)'!$AA$44</f>
        <v>0</v>
      </c>
      <c r="K8" s="106">
        <f>'Plot (4)'!$AB$42</f>
        <v>0</v>
      </c>
      <c r="L8" s="16">
        <f>'Plot (4)'!$AB$44</f>
        <v>0</v>
      </c>
      <c r="M8" s="106">
        <f>'Plot (4)'!$AC$42</f>
        <v>0</v>
      </c>
      <c r="N8" s="16">
        <f>'Plot (4)'!$AC$44</f>
        <v>0</v>
      </c>
      <c r="O8" s="106">
        <f>'Plot (4)'!$AD$42</f>
        <v>0</v>
      </c>
      <c r="P8" s="16">
        <f>'Plot (4)'!$AD$44</f>
        <v>0</v>
      </c>
      <c r="Q8" s="106">
        <f>'Plot (4)'!$AE$42</f>
        <v>0</v>
      </c>
      <c r="R8" s="326">
        <f>'Plot (4)'!$AE$44</f>
        <v>0</v>
      </c>
      <c r="S8" s="456">
        <f t="shared" si="2"/>
        <v>0</v>
      </c>
      <c r="T8" s="346"/>
      <c r="U8" s="231" t="e">
        <f t="shared" si="0"/>
        <v>#DIV/0!</v>
      </c>
      <c r="V8" s="487" t="str">
        <f>'Validation Lists'!F5</f>
        <v>At</v>
      </c>
      <c r="W8" s="347">
        <f t="shared" si="3"/>
        <v>0</v>
      </c>
      <c r="X8" s="231" t="e">
        <f t="shared" si="1"/>
        <v>#DIV/0!</v>
      </c>
      <c r="Y8" s="346"/>
      <c r="Z8" s="346"/>
      <c r="AA8" s="346"/>
      <c r="AB8" s="346"/>
      <c r="AC8" s="346"/>
      <c r="AD8" s="346"/>
      <c r="AE8" s="346"/>
      <c r="AF8" s="346"/>
    </row>
    <row r="9" spans="1:32">
      <c r="A9" s="346"/>
      <c r="B9" s="106">
        <v>5</v>
      </c>
      <c r="C9" s="370">
        <f>'Plot (5)'!$W$42</f>
        <v>0</v>
      </c>
      <c r="D9" s="16">
        <f>'Plot (5)'!$V$44</f>
        <v>0</v>
      </c>
      <c r="E9" s="16">
        <f>'Plot (5)'!$W$44</f>
        <v>0</v>
      </c>
      <c r="F9" s="326">
        <f>'Plot (5)'!$X$44</f>
        <v>0</v>
      </c>
      <c r="G9" s="106">
        <f>'Plot (5)'!$Z$42</f>
        <v>0</v>
      </c>
      <c r="H9" s="16">
        <f>'Plot (5)'!$Y$44</f>
        <v>0</v>
      </c>
      <c r="I9" s="16">
        <f>'Plot (5)'!$Z$44</f>
        <v>0</v>
      </c>
      <c r="J9" s="326">
        <f>'Plot (5)'!$AA$44</f>
        <v>0</v>
      </c>
      <c r="K9" s="106">
        <f>'Plot (5)'!$AB$42</f>
        <v>0</v>
      </c>
      <c r="L9" s="16">
        <f>'Plot (5)'!$AB$44</f>
        <v>0</v>
      </c>
      <c r="M9" s="106">
        <f>'Plot (5)'!$AC$42</f>
        <v>0</v>
      </c>
      <c r="N9" s="16">
        <f>'Plot (5)'!$AC$44</f>
        <v>0</v>
      </c>
      <c r="O9" s="106">
        <f>'Plot (5)'!$AD$42</f>
        <v>0</v>
      </c>
      <c r="P9" s="16">
        <f>'Plot (5)'!$AD$44</f>
        <v>0</v>
      </c>
      <c r="Q9" s="106">
        <f>'Plot (5)'!$AE$42</f>
        <v>0</v>
      </c>
      <c r="R9" s="326">
        <f>'Plot (5)'!$AE$44</f>
        <v>0</v>
      </c>
      <c r="S9" s="456">
        <f t="shared" si="2"/>
        <v>0</v>
      </c>
      <c r="T9" s="346"/>
      <c r="U9" s="231" t="e">
        <f t="shared" si="0"/>
        <v>#DIV/0!</v>
      </c>
      <c r="V9" s="487" t="str">
        <f>'Validation Lists'!F6</f>
        <v>Ba</v>
      </c>
      <c r="W9" s="347">
        <f t="shared" si="3"/>
        <v>0</v>
      </c>
      <c r="X9" s="231" t="e">
        <f t="shared" si="1"/>
        <v>#DIV/0!</v>
      </c>
      <c r="Y9" s="346"/>
      <c r="Z9" s="346"/>
      <c r="AA9" s="346"/>
      <c r="AB9" s="346"/>
      <c r="AC9" s="346"/>
      <c r="AD9" s="346"/>
      <c r="AE9" s="346"/>
      <c r="AF9" s="346"/>
    </row>
    <row r="10" spans="1:32">
      <c r="A10" s="346"/>
      <c r="B10" s="106">
        <v>6</v>
      </c>
      <c r="C10" s="370">
        <f>'Plot (6)'!$W$42</f>
        <v>0</v>
      </c>
      <c r="D10" s="16">
        <f>'Plot (6)'!$V$44</f>
        <v>0</v>
      </c>
      <c r="E10" s="16">
        <f>'Plot (6)'!$W$44</f>
        <v>0</v>
      </c>
      <c r="F10" s="326">
        <f>'Plot (6)'!$X$44</f>
        <v>0</v>
      </c>
      <c r="G10" s="106">
        <f>'Plot (6)'!$Z$42</f>
        <v>0</v>
      </c>
      <c r="H10" s="16">
        <f>'Plot (6)'!$Y$44</f>
        <v>0</v>
      </c>
      <c r="I10" s="16">
        <f>'Plot (6)'!$Z$44</f>
        <v>0</v>
      </c>
      <c r="J10" s="326">
        <f>'Plot (6)'!$AA$44</f>
        <v>0</v>
      </c>
      <c r="K10" s="106">
        <f>'Plot (6)'!$AB$42</f>
        <v>0</v>
      </c>
      <c r="L10" s="16">
        <f>'Plot (6)'!$AB$44</f>
        <v>0</v>
      </c>
      <c r="M10" s="106">
        <f>'Plot (6)'!$AC$42</f>
        <v>0</v>
      </c>
      <c r="N10" s="16">
        <f>'Plot (6)'!$AC$44</f>
        <v>0</v>
      </c>
      <c r="O10" s="106">
        <f>'Plot (6)'!$AD$42</f>
        <v>0</v>
      </c>
      <c r="P10" s="16">
        <f>'Plot (6)'!$AD$44</f>
        <v>0</v>
      </c>
      <c r="Q10" s="106">
        <f>'Plot (6)'!$AE$42</f>
        <v>0</v>
      </c>
      <c r="R10" s="326">
        <f>'Plot (6)'!$AE$44</f>
        <v>0</v>
      </c>
      <c r="S10" s="456">
        <f t="shared" si="2"/>
        <v>0</v>
      </c>
      <c r="T10" s="346"/>
      <c r="U10" s="231" t="e">
        <f t="shared" si="0"/>
        <v>#DIV/0!</v>
      </c>
      <c r="V10" s="487" t="str">
        <f>'Validation Lists'!F7</f>
        <v>Bb</v>
      </c>
      <c r="W10" s="347">
        <f t="shared" si="3"/>
        <v>0</v>
      </c>
      <c r="X10" s="231" t="e">
        <f t="shared" si="1"/>
        <v>#DIV/0!</v>
      </c>
      <c r="Y10" s="346"/>
      <c r="Z10" s="346"/>
      <c r="AA10" s="346"/>
      <c r="AB10" s="346"/>
      <c r="AC10" s="346"/>
      <c r="AD10" s="346"/>
      <c r="AE10" s="346"/>
      <c r="AF10" s="346"/>
    </row>
    <row r="11" spans="1:32">
      <c r="A11" s="346"/>
      <c r="B11" s="106">
        <v>7</v>
      </c>
      <c r="C11" s="370">
        <f>'Plot (7)'!$W$42</f>
        <v>0</v>
      </c>
      <c r="D11" s="16">
        <f>'Plot (7)'!$V$44</f>
        <v>0</v>
      </c>
      <c r="E11" s="16">
        <f>'Plot (7)'!$W$44</f>
        <v>0</v>
      </c>
      <c r="F11" s="326">
        <f>'Plot (7)'!$X$44</f>
        <v>0</v>
      </c>
      <c r="G11" s="106">
        <f>'Plot (7)'!$Z$42</f>
        <v>0</v>
      </c>
      <c r="H11" s="16">
        <f>'Plot (7)'!$Y$44</f>
        <v>0</v>
      </c>
      <c r="I11" s="16">
        <f>'Plot (7)'!$Z$44</f>
        <v>0</v>
      </c>
      <c r="J11" s="326">
        <f>'Plot (7)'!$AA$44</f>
        <v>0</v>
      </c>
      <c r="K11" s="106">
        <f>'Plot (7)'!$AB$42</f>
        <v>0</v>
      </c>
      <c r="L11" s="16">
        <f>'Plot (7)'!$AB$44</f>
        <v>0</v>
      </c>
      <c r="M11" s="106">
        <f>'Plot (7)'!$AC$42</f>
        <v>0</v>
      </c>
      <c r="N11" s="16">
        <f>'Plot (7)'!$AC$44</f>
        <v>0</v>
      </c>
      <c r="O11" s="106">
        <f>'Plot (7)'!$AD$42</f>
        <v>0</v>
      </c>
      <c r="P11" s="16">
        <f>'Plot (7)'!$AD$44</f>
        <v>0</v>
      </c>
      <c r="Q11" s="106">
        <f>'Plot (7)'!$AE$42</f>
        <v>0</v>
      </c>
      <c r="R11" s="326">
        <f>'Plot (7)'!$AE$44</f>
        <v>0</v>
      </c>
      <c r="S11" s="456">
        <f t="shared" si="2"/>
        <v>0</v>
      </c>
      <c r="T11" s="346"/>
      <c r="U11" s="231" t="e">
        <f t="shared" si="0"/>
        <v>#DIV/0!</v>
      </c>
      <c r="V11" s="487" t="str">
        <f>'Validation Lists'!F8</f>
        <v>Bg</v>
      </c>
      <c r="W11" s="347">
        <f t="shared" si="3"/>
        <v>0</v>
      </c>
      <c r="X11" s="231" t="e">
        <f t="shared" si="1"/>
        <v>#DIV/0!</v>
      </c>
      <c r="Y11" s="346"/>
      <c r="Z11" s="346"/>
      <c r="AA11" s="346"/>
      <c r="AB11" s="346"/>
      <c r="AC11" s="346"/>
      <c r="AD11" s="346"/>
      <c r="AE11" s="346"/>
      <c r="AF11" s="346"/>
    </row>
    <row r="12" spans="1:32">
      <c r="A12" s="346"/>
      <c r="B12" s="106">
        <v>8</v>
      </c>
      <c r="C12" s="370">
        <f>'Plot (8)'!$W$42</f>
        <v>0</v>
      </c>
      <c r="D12" s="16">
        <f>'Plot (8)'!$V$44</f>
        <v>0</v>
      </c>
      <c r="E12" s="16">
        <f>'Plot (8)'!$W$44</f>
        <v>0</v>
      </c>
      <c r="F12" s="326">
        <f>'Plot (8)'!$X$44</f>
        <v>0</v>
      </c>
      <c r="G12" s="106">
        <f>'Plot (8)'!$Z$42</f>
        <v>0</v>
      </c>
      <c r="H12" s="16">
        <f>'Plot (8)'!$Y$44</f>
        <v>0</v>
      </c>
      <c r="I12" s="16">
        <f>'Plot (8)'!$Z$44</f>
        <v>0</v>
      </c>
      <c r="J12" s="326">
        <f>'Plot (8)'!$AA$44</f>
        <v>0</v>
      </c>
      <c r="K12" s="106">
        <f>'Plot (8)'!$AB$42</f>
        <v>0</v>
      </c>
      <c r="L12" s="16">
        <f>'Plot (8)'!$AB$44</f>
        <v>0</v>
      </c>
      <c r="M12" s="106">
        <f>'Plot (8)'!$AC$42</f>
        <v>0</v>
      </c>
      <c r="N12" s="16">
        <f>'Plot (8)'!$AC$44</f>
        <v>0</v>
      </c>
      <c r="O12" s="106">
        <f>'Plot (8)'!$AD$42</f>
        <v>0</v>
      </c>
      <c r="P12" s="16">
        <f>'Plot (8)'!$AD$44</f>
        <v>0</v>
      </c>
      <c r="Q12" s="106">
        <f>'Plot (8)'!$AE$42</f>
        <v>0</v>
      </c>
      <c r="R12" s="326">
        <f>'Plot (8)'!$AE$44</f>
        <v>0</v>
      </c>
      <c r="S12" s="456">
        <f t="shared" si="2"/>
        <v>0</v>
      </c>
      <c r="T12" s="346"/>
      <c r="U12" s="231" t="e">
        <f t="shared" si="0"/>
        <v>#DIV/0!</v>
      </c>
      <c r="V12" s="487" t="str">
        <f>'Validation Lists'!F9</f>
        <v>Bl</v>
      </c>
      <c r="W12" s="347">
        <f t="shared" si="3"/>
        <v>0</v>
      </c>
      <c r="X12" s="231" t="e">
        <f t="shared" si="1"/>
        <v>#DIV/0!</v>
      </c>
      <c r="Y12" s="346"/>
      <c r="Z12" s="346"/>
      <c r="AA12" s="346"/>
      <c r="AB12" s="346"/>
      <c r="AC12" s="346"/>
      <c r="AD12" s="346"/>
      <c r="AE12" s="346"/>
      <c r="AF12" s="346"/>
    </row>
    <row r="13" spans="1:32">
      <c r="A13" s="346"/>
      <c r="B13" s="106">
        <v>9</v>
      </c>
      <c r="C13" s="370">
        <f>'Plot (9)'!$W$42</f>
        <v>0</v>
      </c>
      <c r="D13" s="16">
        <f>'Plot (9)'!$V$44</f>
        <v>0</v>
      </c>
      <c r="E13" s="16">
        <f>'Plot (9)'!$W$44</f>
        <v>0</v>
      </c>
      <c r="F13" s="326">
        <f>'Plot (9)'!$X$44</f>
        <v>0</v>
      </c>
      <c r="G13" s="106">
        <f>'Plot (9)'!$Z$42</f>
        <v>0</v>
      </c>
      <c r="H13" s="16">
        <f>'Plot (9)'!$Y$44</f>
        <v>0</v>
      </c>
      <c r="I13" s="16">
        <f>'Plot (9)'!$Z$44</f>
        <v>0</v>
      </c>
      <c r="J13" s="326">
        <f>'Plot (9)'!$AA$44</f>
        <v>0</v>
      </c>
      <c r="K13" s="106">
        <f>'Plot (9)'!$AB$42</f>
        <v>0</v>
      </c>
      <c r="L13" s="16">
        <f>'Plot (9)'!$AB$44</f>
        <v>0</v>
      </c>
      <c r="M13" s="106">
        <f>'Plot (9)'!$AC$42</f>
        <v>0</v>
      </c>
      <c r="N13" s="16">
        <f>'Plot (9)'!$AC$44</f>
        <v>0</v>
      </c>
      <c r="O13" s="106">
        <f>'Plot (9)'!$AD$42</f>
        <v>0</v>
      </c>
      <c r="P13" s="16">
        <f>'Plot (9)'!$AD$44</f>
        <v>0</v>
      </c>
      <c r="Q13" s="106">
        <f>'Plot (9)'!$AE$42</f>
        <v>0</v>
      </c>
      <c r="R13" s="326">
        <f>'Plot (9)'!$AE$44</f>
        <v>0</v>
      </c>
      <c r="S13" s="456">
        <f t="shared" si="2"/>
        <v>0</v>
      </c>
      <c r="T13" s="346"/>
      <c r="U13" s="231" t="e">
        <f t="shared" si="0"/>
        <v>#DIV/0!</v>
      </c>
      <c r="V13" s="487" t="str">
        <f>'Validation Lists'!F10</f>
        <v>Bn</v>
      </c>
      <c r="W13" s="347">
        <f t="shared" si="3"/>
        <v>0</v>
      </c>
      <c r="X13" s="231" t="e">
        <f t="shared" si="1"/>
        <v>#DIV/0!</v>
      </c>
      <c r="Y13" s="346"/>
      <c r="Z13" s="346"/>
      <c r="AA13" s="346"/>
      <c r="AB13" s="346"/>
      <c r="AC13" s="346"/>
      <c r="AD13" s="346"/>
      <c r="AE13" s="346"/>
      <c r="AF13" s="346"/>
    </row>
    <row r="14" spans="1:32" ht="15.75" thickBot="1">
      <c r="A14" s="346"/>
      <c r="B14" s="107">
        <v>10</v>
      </c>
      <c r="C14" s="371">
        <f>'Plot (10)'!$W$42</f>
        <v>0</v>
      </c>
      <c r="D14" s="327">
        <f>'Plot (10)'!$V$44</f>
        <v>0</v>
      </c>
      <c r="E14" s="327">
        <f>'Plot (10)'!$W$44</f>
        <v>0</v>
      </c>
      <c r="F14" s="328">
        <f>'Plot (10)'!$X$44</f>
        <v>0</v>
      </c>
      <c r="G14" s="107">
        <f>'Plot (10)'!$Z$42</f>
        <v>0</v>
      </c>
      <c r="H14" s="327">
        <f>'Plot (10)'!$Y$44</f>
        <v>0</v>
      </c>
      <c r="I14" s="327">
        <f>'Plot (10)'!$Z$44</f>
        <v>0</v>
      </c>
      <c r="J14" s="328">
        <f>'Plot (10)'!$AA$44</f>
        <v>0</v>
      </c>
      <c r="K14" s="107">
        <f>'Plot (10)'!$AB$42</f>
        <v>0</v>
      </c>
      <c r="L14" s="327">
        <f>'Plot (10)'!$AB$44</f>
        <v>0</v>
      </c>
      <c r="M14" s="107">
        <f>'Plot (10)'!$AC$42</f>
        <v>0</v>
      </c>
      <c r="N14" s="327">
        <f>'Plot (10)'!$AC$44</f>
        <v>0</v>
      </c>
      <c r="O14" s="107">
        <f>'Plot (10)'!$AD$42</f>
        <v>0</v>
      </c>
      <c r="P14" s="327">
        <f>'Plot (10)'!$AD$44</f>
        <v>0</v>
      </c>
      <c r="Q14" s="107">
        <f>'Plot (10)'!$AE$42</f>
        <v>0</v>
      </c>
      <c r="R14" s="328">
        <f>'Plot (10)'!$AE$44</f>
        <v>0</v>
      </c>
      <c r="S14" s="456">
        <f t="shared" si="2"/>
        <v>0</v>
      </c>
      <c r="T14" s="346"/>
      <c r="U14" s="231" t="e">
        <f t="shared" si="0"/>
        <v>#DIV/0!</v>
      </c>
      <c r="V14" s="487" t="str">
        <f>'Validation Lists'!F11</f>
        <v>Cwc</v>
      </c>
      <c r="W14" s="347">
        <f t="shared" si="3"/>
        <v>0</v>
      </c>
      <c r="X14" s="231" t="e">
        <f t="shared" si="1"/>
        <v>#DIV/0!</v>
      </c>
      <c r="Y14" s="346"/>
      <c r="Z14" s="346"/>
      <c r="AA14" s="346"/>
      <c r="AB14" s="346"/>
      <c r="AC14" s="346"/>
      <c r="AD14" s="346"/>
      <c r="AE14" s="346"/>
      <c r="AF14" s="346"/>
    </row>
    <row r="15" spans="1:32" ht="15.75" thickBot="1">
      <c r="A15" s="346"/>
      <c r="B15" s="346"/>
      <c r="C15" s="346"/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  <c r="R15" s="346"/>
      <c r="S15" s="346"/>
      <c r="T15" s="346"/>
      <c r="U15" s="231" t="e">
        <f t="shared" si="0"/>
        <v>#DIV/0!</v>
      </c>
      <c r="V15" s="487" t="str">
        <f>'Validation Lists'!F12</f>
        <v>Cwi</v>
      </c>
      <c r="W15" s="347">
        <f t="shared" ref="W15" si="4">+SUMIF($C$5:$C$14,V15,$D$5:$D$14)+SUMIF($G$5:$G$14,V15,$H$5:$H$14)+SUMIF(K$5:K$14,V15,L$5:L$14)+SUMIF(M$5:M$14,V15,N$5:N$14)+SUMIF(O$5:O$14,V15,P$5:P$14)+SUMIF(Q$5:Q$14,V15,R$5:R$14)</f>
        <v>0</v>
      </c>
      <c r="X15" s="231" t="e">
        <f t="shared" ref="X15" si="5">(W15)/$J$16</f>
        <v>#DIV/0!</v>
      </c>
      <c r="Y15" s="346"/>
      <c r="Z15" s="346"/>
      <c r="AA15" s="346"/>
      <c r="AB15" s="346"/>
      <c r="AC15" s="346"/>
      <c r="AD15" s="346"/>
      <c r="AE15" s="346"/>
      <c r="AF15" s="346"/>
    </row>
    <row r="16" spans="1:32" ht="15.75" thickBot="1">
      <c r="A16" s="346"/>
      <c r="B16" s="345"/>
      <c r="C16" s="419"/>
      <c r="D16" s="417"/>
      <c r="E16" s="348" t="s">
        <v>1440</v>
      </c>
      <c r="F16" s="413">
        <f>COUNTIF(X5:X61,"&gt;0")</f>
        <v>0</v>
      </c>
      <c r="G16" s="419"/>
      <c r="H16" s="417"/>
      <c r="I16" s="348" t="s">
        <v>1439</v>
      </c>
      <c r="J16" s="413">
        <f>COUNTIF(D5:D14,"&gt;0")</f>
        <v>0</v>
      </c>
      <c r="K16" s="345"/>
      <c r="L16" s="345"/>
      <c r="M16" s="345"/>
      <c r="N16" s="345"/>
      <c r="O16" s="345"/>
      <c r="P16" s="345"/>
      <c r="Q16" s="345"/>
      <c r="R16" s="345"/>
      <c r="S16" s="346"/>
      <c r="T16" s="346"/>
      <c r="U16" s="231" t="e">
        <f t="shared" si="0"/>
        <v>#DIV/0!</v>
      </c>
      <c r="V16" s="487" t="str">
        <f>'Validation Lists'!F13</f>
        <v>Dr</v>
      </c>
      <c r="W16" s="347">
        <f t="shared" si="3"/>
        <v>0</v>
      </c>
      <c r="X16" s="231" t="e">
        <f t="shared" si="1"/>
        <v>#DIV/0!</v>
      </c>
      <c r="Y16" s="346"/>
      <c r="Z16" s="488" t="s">
        <v>553</v>
      </c>
      <c r="AA16" s="346"/>
      <c r="AB16" s="346"/>
      <c r="AC16" s="346"/>
      <c r="AD16" s="346"/>
      <c r="AE16" s="346"/>
      <c r="AF16" s="346"/>
    </row>
    <row r="17" spans="1:32">
      <c r="A17" s="346"/>
      <c r="B17" s="345"/>
      <c r="C17" s="349" t="s">
        <v>713</v>
      </c>
      <c r="D17" s="350" t="s">
        <v>36</v>
      </c>
      <c r="E17" s="349" t="s">
        <v>714</v>
      </c>
      <c r="F17" s="351" t="s">
        <v>36</v>
      </c>
      <c r="G17" s="350" t="s">
        <v>715</v>
      </c>
      <c r="H17" s="352" t="s">
        <v>36</v>
      </c>
      <c r="I17" s="353" t="s">
        <v>716</v>
      </c>
      <c r="J17" s="354" t="s">
        <v>36</v>
      </c>
      <c r="K17" s="352" t="s">
        <v>717</v>
      </c>
      <c r="L17" s="352" t="s">
        <v>36</v>
      </c>
      <c r="M17" s="353" t="s">
        <v>718</v>
      </c>
      <c r="N17" s="354" t="s">
        <v>36</v>
      </c>
      <c r="O17" s="353" t="s">
        <v>719</v>
      </c>
      <c r="P17" s="453" t="s">
        <v>1441</v>
      </c>
      <c r="Q17" s="345"/>
      <c r="R17" s="345"/>
      <c r="S17" s="346"/>
      <c r="T17" s="346"/>
      <c r="U17" s="231" t="e">
        <f t="shared" si="0"/>
        <v>#DIV/0!</v>
      </c>
      <c r="V17" s="487" t="str">
        <f>'Validation Lists'!F14</f>
        <v>Ea</v>
      </c>
      <c r="W17" s="347">
        <f>+SUMIF($C$5:$C$14,V17,$D$5:$D$14)+SUMIF($G$5:$G$14,V17,$H$5:$H$14)+SUMIF(K$5:K$14,V17,L$5:L$14)+SUMIF(M$5:M$14,V17,N$5:N$14)+SUMIF(O$5:O$14,V17,P$5:P$14)+SUMIF(Q$5:Q$14,V17,R$5:R$14)</f>
        <v>0</v>
      </c>
      <c r="X17" s="231" t="e">
        <f t="shared" si="1"/>
        <v>#DIV/0!</v>
      </c>
      <c r="Y17" s="346"/>
      <c r="Z17" s="346" t="s">
        <v>1466</v>
      </c>
      <c r="AA17" s="346"/>
      <c r="AB17" s="346"/>
      <c r="AC17" s="346"/>
      <c r="AD17" s="346"/>
      <c r="AE17" s="346"/>
      <c r="AF17" s="346"/>
    </row>
    <row r="18" spans="1:32" ht="15.75" thickBot="1">
      <c r="A18" s="346"/>
      <c r="B18" s="345"/>
      <c r="C18" s="355" t="str">
        <f>IF(F16&gt;=1,VLOOKUP(1,$U$5:$X$61,2,FALSE)," ")</f>
        <v xml:space="preserve"> </v>
      </c>
      <c r="D18" s="414" t="e">
        <f>VLOOKUP(1,$U$5:$X$61,4,FALSE)</f>
        <v>#N/A</v>
      </c>
      <c r="E18" s="355" t="str">
        <f>IFERROR(IF(F16&gt;=2,VLOOKUP(2,$U$5:$X$61,2,FALSE)," "),"TIE?")</f>
        <v xml:space="preserve"> </v>
      </c>
      <c r="F18" s="415">
        <f>IFERROR(IF(F16&gt;=2,VLOOKUP(2,$U$5:$X$61,4,FALSE),0),D18)</f>
        <v>0</v>
      </c>
      <c r="G18" s="355" t="str">
        <f>IFERROR(IF(F16&gt;=3,VLOOKUP(3,$U$5:$X$61,2,FALSE)," "),"TIE?")</f>
        <v xml:space="preserve"> </v>
      </c>
      <c r="H18" s="415">
        <f>IFERROR(IF(F16&gt;=3,VLOOKUP(3,$U$5:$X$61,4,FALSE),0),F18)</f>
        <v>0</v>
      </c>
      <c r="I18" s="355" t="str">
        <f>IFERROR(IF(F16&gt;=4,VLOOKUP(4,$U$5:$X$61,2,FALSE)," "),"TIE?")</f>
        <v xml:space="preserve"> </v>
      </c>
      <c r="J18" s="415">
        <f>IFERROR(IF(F16&gt;=4,VLOOKUP(4,$U$5:$X$61,4,FALSE),0),H18)</f>
        <v>0</v>
      </c>
      <c r="K18" s="355" t="str">
        <f>IFERROR(IF(F16&gt;=5,VLOOKUP(5,$U$5:$X$61,2,FALSE)," "),"TIE?")</f>
        <v xml:space="preserve"> </v>
      </c>
      <c r="L18" s="415">
        <f>IFERROR(IF(F16&gt;=5,VLOOKUP(5,$U$5:$X$61,4,FALSE),0),J18)</f>
        <v>0</v>
      </c>
      <c r="M18" s="355" t="str">
        <f>IFERROR(IF(F16&gt;=6,VLOOKUP(6,$U$5:$X$61,2,FALSE)," "),"TIE?")</f>
        <v xml:space="preserve"> </v>
      </c>
      <c r="N18" s="415">
        <f>IFERROR(IF(F16&gt;=6,VLOOKUP(6,$U$5:$X$61,4,FALSE),0),L18)</f>
        <v>0</v>
      </c>
      <c r="O18" s="454" t="e">
        <f>D18+F18+H18+J18+L18+N18</f>
        <v>#N/A</v>
      </c>
      <c r="P18" s="455" t="e">
        <f>SUM(D5:D14,H5:H14,L5:L14,N5:N14,P5:P14,R5:R14)/J16</f>
        <v>#DIV/0!</v>
      </c>
      <c r="Q18" s="345"/>
      <c r="R18" s="345"/>
      <c r="S18" s="346"/>
      <c r="T18" s="346"/>
      <c r="U18" s="231" t="e">
        <f t="shared" si="0"/>
        <v>#DIV/0!</v>
      </c>
      <c r="V18" s="487" t="str">
        <f>'Validation Lists'!F15</f>
        <v>Ep</v>
      </c>
      <c r="W18" s="347">
        <f t="shared" si="3"/>
        <v>0</v>
      </c>
      <c r="X18" s="231" t="e">
        <f t="shared" si="1"/>
        <v>#DIV/0!</v>
      </c>
      <c r="Y18" s="346"/>
      <c r="Z18" s="346" t="s">
        <v>1465</v>
      </c>
      <c r="AA18" s="346"/>
      <c r="AB18" s="346"/>
      <c r="AC18" s="346"/>
      <c r="AD18" s="346"/>
      <c r="AE18" s="346"/>
      <c r="AF18" s="346"/>
    </row>
    <row r="19" spans="1:32" ht="15.75" thickBot="1">
      <c r="A19" s="346"/>
      <c r="B19" s="434" t="s">
        <v>1452</v>
      </c>
      <c r="C19" s="420" t="str">
        <f>C18</f>
        <v xml:space="preserve"> </v>
      </c>
      <c r="D19" s="421" t="e">
        <f>IF(O18&gt;0,ROUND(D18*10/$O18,1),"")</f>
        <v>#N/A</v>
      </c>
      <c r="E19" s="420" t="str">
        <f>E18</f>
        <v xml:space="preserve"> </v>
      </c>
      <c r="F19" s="422" t="e">
        <f>IF(O18&gt;0,ROUND(F18*10/$O18,1),"")</f>
        <v>#N/A</v>
      </c>
      <c r="G19" s="423" t="str">
        <f>G18</f>
        <v xml:space="preserve"> </v>
      </c>
      <c r="H19" s="421" t="e">
        <f>IF(O18&gt;0,ROUND(H18*10/$O18,1),"")</f>
        <v>#N/A</v>
      </c>
      <c r="I19" s="420" t="str">
        <f>I18</f>
        <v xml:space="preserve"> </v>
      </c>
      <c r="J19" s="422" t="e">
        <f>IF(O18&gt;0,ROUND(J18*10/$O18,1),"")</f>
        <v>#N/A</v>
      </c>
      <c r="K19" s="423" t="str">
        <f>K18</f>
        <v xml:space="preserve"> </v>
      </c>
      <c r="L19" s="421" t="e">
        <f>IF(O18&gt;0,ROUND(L18*10/$O18,1),"")</f>
        <v>#N/A</v>
      </c>
      <c r="M19" s="420" t="str">
        <f>M18</f>
        <v xml:space="preserve"> </v>
      </c>
      <c r="N19" s="422" t="e">
        <f>IF(O18&gt;0,ROUND(N18*10/$O18,1),"")</f>
        <v>#N/A</v>
      </c>
      <c r="O19" s="452" t="str">
        <f>IFERROR(D19+F19+H19+J19+L19+N19,"")</f>
        <v/>
      </c>
      <c r="P19" s="346"/>
      <c r="Q19" s="346"/>
      <c r="R19" s="345"/>
      <c r="S19" s="346"/>
      <c r="T19" s="346"/>
      <c r="U19" s="231" t="e">
        <f t="shared" si="0"/>
        <v>#DIV/0!</v>
      </c>
      <c r="V19" s="487" t="str">
        <f>'Validation Lists'!F16</f>
        <v>Fdc</v>
      </c>
      <c r="W19" s="347">
        <f t="shared" si="3"/>
        <v>0</v>
      </c>
      <c r="X19" s="231" t="e">
        <f t="shared" si="1"/>
        <v>#DIV/0!</v>
      </c>
      <c r="Y19" s="346"/>
      <c r="Z19" s="346" t="s">
        <v>1467</v>
      </c>
      <c r="AA19" s="346"/>
      <c r="AB19" s="346"/>
      <c r="AC19" s="346"/>
      <c r="AD19" s="346"/>
      <c r="AE19" s="346"/>
      <c r="AF19" s="346"/>
    </row>
    <row r="20" spans="1:32">
      <c r="A20" s="346"/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5"/>
      <c r="S20" s="346"/>
      <c r="T20" s="346"/>
      <c r="U20" s="231" t="e">
        <f t="shared" si="0"/>
        <v>#DIV/0!</v>
      </c>
      <c r="V20" s="487" t="str">
        <f>'Validation Lists'!F17</f>
        <v>Fdi</v>
      </c>
      <c r="W20" s="347">
        <f t="shared" si="3"/>
        <v>0</v>
      </c>
      <c r="X20" s="231" t="e">
        <f t="shared" si="1"/>
        <v>#DIV/0!</v>
      </c>
      <c r="Y20" s="346"/>
      <c r="Z20" s="346"/>
      <c r="AA20" s="346"/>
      <c r="AB20" s="346"/>
      <c r="AC20" s="346"/>
      <c r="AD20" s="346"/>
      <c r="AE20" s="346"/>
      <c r="AF20" s="346"/>
    </row>
    <row r="21" spans="1:32" ht="15.75" thickBot="1">
      <c r="A21" s="346"/>
      <c r="B21" s="345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46"/>
      <c r="P21" s="346"/>
      <c r="Q21" s="346"/>
      <c r="R21" s="346"/>
      <c r="S21" s="346"/>
      <c r="T21" s="346"/>
      <c r="U21" s="231" t="e">
        <f t="shared" si="0"/>
        <v>#DIV/0!</v>
      </c>
      <c r="V21" s="487" t="str">
        <f>'Validation Lists'!F18</f>
        <v>Hm</v>
      </c>
      <c r="W21" s="347">
        <f t="shared" si="3"/>
        <v>0</v>
      </c>
      <c r="X21" s="231" t="e">
        <f t="shared" si="1"/>
        <v>#DIV/0!</v>
      </c>
      <c r="Y21" s="346"/>
      <c r="Z21" s="346"/>
      <c r="AA21" s="346"/>
      <c r="AB21" s="346"/>
      <c r="AC21" s="346"/>
      <c r="AD21" s="346"/>
      <c r="AE21" s="346"/>
      <c r="AF21" s="346"/>
    </row>
    <row r="22" spans="1:32">
      <c r="A22" s="346"/>
      <c r="B22" s="345"/>
      <c r="C22" s="425" t="s">
        <v>1442</v>
      </c>
      <c r="D22" s="432" t="s">
        <v>1476</v>
      </c>
      <c r="E22" s="427"/>
      <c r="F22" s="427"/>
      <c r="G22" s="427"/>
      <c r="H22" s="426"/>
      <c r="I22" s="426"/>
      <c r="J22" s="427"/>
      <c r="K22" s="427"/>
      <c r="L22" s="427"/>
      <c r="M22" s="427"/>
      <c r="N22" s="427"/>
      <c r="O22" s="428"/>
      <c r="P22" s="346"/>
      <c r="Q22" s="346"/>
      <c r="R22" s="346"/>
      <c r="S22" s="346"/>
      <c r="T22" s="346"/>
      <c r="U22" s="231" t="e">
        <f t="shared" si="0"/>
        <v>#DIV/0!</v>
      </c>
      <c r="V22" s="487" t="str">
        <f>'Validation Lists'!F19</f>
        <v>Hwc</v>
      </c>
      <c r="W22" s="347">
        <f t="shared" si="3"/>
        <v>0</v>
      </c>
      <c r="X22" s="231" t="e">
        <f t="shared" si="1"/>
        <v>#DIV/0!</v>
      </c>
      <c r="Y22" s="346"/>
      <c r="Z22" s="346"/>
      <c r="AA22" s="346"/>
      <c r="AB22" s="346"/>
      <c r="AC22" s="346"/>
      <c r="AD22" s="346"/>
      <c r="AE22" s="346"/>
      <c r="AF22" s="346"/>
    </row>
    <row r="23" spans="1:32">
      <c r="A23" s="346"/>
      <c r="B23" s="345"/>
      <c r="C23" s="457" t="s">
        <v>1443</v>
      </c>
      <c r="D23" s="424" t="s">
        <v>1477</v>
      </c>
      <c r="E23" s="390"/>
      <c r="F23" s="390"/>
      <c r="G23" s="390"/>
      <c r="H23" s="248"/>
      <c r="I23" s="248"/>
      <c r="J23" s="390"/>
      <c r="K23" s="390"/>
      <c r="L23" s="390"/>
      <c r="M23" s="390"/>
      <c r="N23" s="390"/>
      <c r="O23" s="458"/>
      <c r="P23" s="346"/>
      <c r="Q23" s="346"/>
      <c r="R23" s="346"/>
      <c r="S23" s="346"/>
      <c r="T23" s="346"/>
      <c r="U23" s="231" t="e">
        <f t="shared" si="0"/>
        <v>#DIV/0!</v>
      </c>
      <c r="V23" s="487" t="str">
        <f>'Validation Lists'!F20</f>
        <v>Hwi</v>
      </c>
      <c r="W23" s="347">
        <f t="shared" si="3"/>
        <v>0</v>
      </c>
      <c r="X23" s="231" t="e">
        <f t="shared" si="1"/>
        <v>#DIV/0!</v>
      </c>
      <c r="Y23" s="346"/>
      <c r="Z23" s="346"/>
      <c r="AA23" s="346"/>
      <c r="AB23" s="346"/>
      <c r="AC23" s="346"/>
      <c r="AD23" s="346"/>
      <c r="AE23" s="346"/>
      <c r="AF23" s="346"/>
    </row>
    <row r="24" spans="1:32" ht="15.75" thickBot="1">
      <c r="A24" s="346"/>
      <c r="B24" s="345"/>
      <c r="C24" s="489" t="s">
        <v>1453</v>
      </c>
      <c r="D24" s="433" t="s">
        <v>1454</v>
      </c>
      <c r="E24" s="459"/>
      <c r="F24" s="459"/>
      <c r="G24" s="430"/>
      <c r="H24" s="429"/>
      <c r="I24" s="429"/>
      <c r="J24" s="430"/>
      <c r="K24" s="430"/>
      <c r="L24" s="430"/>
      <c r="M24" s="430"/>
      <c r="N24" s="430"/>
      <c r="O24" s="431"/>
      <c r="P24" s="346"/>
      <c r="Q24" s="346"/>
      <c r="R24" s="346"/>
      <c r="S24" s="346"/>
      <c r="T24" s="346"/>
      <c r="U24" s="231" t="e">
        <f t="shared" si="0"/>
        <v>#DIV/0!</v>
      </c>
      <c r="V24" s="487" t="str">
        <f>'Validation Lists'!F21</f>
        <v>La</v>
      </c>
      <c r="W24" s="347">
        <f t="shared" si="3"/>
        <v>0</v>
      </c>
      <c r="X24" s="231" t="e">
        <f t="shared" si="1"/>
        <v>#DIV/0!</v>
      </c>
      <c r="Y24" s="346"/>
      <c r="Z24" s="346"/>
      <c r="AA24" s="346"/>
      <c r="AB24" s="346"/>
      <c r="AC24" s="346"/>
      <c r="AD24" s="346"/>
      <c r="AE24" s="346"/>
      <c r="AF24" s="346"/>
    </row>
    <row r="25" spans="1:32">
      <c r="A25" s="346"/>
      <c r="B25" s="345"/>
      <c r="C25" s="356"/>
      <c r="D25" s="460"/>
      <c r="E25" s="356"/>
      <c r="F25" s="357"/>
      <c r="G25" s="346"/>
      <c r="H25" s="345"/>
      <c r="I25" s="345"/>
      <c r="J25" s="346"/>
      <c r="K25" s="346"/>
      <c r="L25" s="346"/>
      <c r="M25" s="346"/>
      <c r="N25" s="346"/>
      <c r="O25" s="416"/>
      <c r="P25" s="346"/>
      <c r="Q25" s="346"/>
      <c r="R25" s="346"/>
      <c r="S25" s="346"/>
      <c r="T25" s="346"/>
      <c r="U25" s="231" t="e">
        <f t="shared" si="0"/>
        <v>#DIV/0!</v>
      </c>
      <c r="V25" s="487" t="str">
        <f>'Validation Lists'!F22</f>
        <v>Ls</v>
      </c>
      <c r="W25" s="347">
        <f t="shared" si="3"/>
        <v>0</v>
      </c>
      <c r="X25" s="231" t="e">
        <f t="shared" si="1"/>
        <v>#DIV/0!</v>
      </c>
      <c r="Y25" s="346"/>
      <c r="Z25" s="346"/>
      <c r="AA25" s="346"/>
      <c r="AB25" s="346"/>
      <c r="AC25" s="346"/>
      <c r="AD25" s="346"/>
      <c r="AE25" s="346"/>
      <c r="AF25" s="346"/>
    </row>
    <row r="26" spans="1:32">
      <c r="A26" s="346"/>
      <c r="B26" s="345"/>
      <c r="C26" s="356"/>
      <c r="D26" s="460"/>
      <c r="E26" s="356"/>
      <c r="F26" s="357"/>
      <c r="G26" s="346"/>
      <c r="H26" s="345"/>
      <c r="I26" s="345"/>
      <c r="J26" s="346"/>
      <c r="K26" s="346"/>
      <c r="L26" s="346"/>
      <c r="M26" s="346"/>
      <c r="N26" s="346"/>
      <c r="O26" s="346"/>
      <c r="P26" s="346"/>
      <c r="Q26" s="346"/>
      <c r="R26" s="346"/>
      <c r="S26" s="346"/>
      <c r="T26" s="346"/>
      <c r="U26" s="231" t="e">
        <f t="shared" si="0"/>
        <v>#DIV/0!</v>
      </c>
      <c r="V26" s="487" t="str">
        <f>'Validation Lists'!F23</f>
        <v>Lt</v>
      </c>
      <c r="W26" s="347">
        <f t="shared" si="3"/>
        <v>0</v>
      </c>
      <c r="X26" s="231" t="e">
        <f t="shared" si="1"/>
        <v>#DIV/0!</v>
      </c>
      <c r="Y26" s="346"/>
      <c r="Z26" s="346"/>
      <c r="AA26" s="346"/>
      <c r="AB26" s="346"/>
      <c r="AC26" s="346"/>
      <c r="AD26" s="346"/>
      <c r="AE26" s="346"/>
      <c r="AF26" s="346"/>
    </row>
    <row r="27" spans="1:32">
      <c r="A27" s="346"/>
      <c r="B27" s="345"/>
      <c r="C27" s="358"/>
      <c r="D27" s="358"/>
      <c r="E27" s="359"/>
      <c r="F27" s="346"/>
      <c r="G27" s="346"/>
      <c r="H27" s="345"/>
      <c r="I27" s="345"/>
      <c r="J27" s="346"/>
      <c r="K27" s="346"/>
      <c r="L27" s="346"/>
      <c r="M27" s="346"/>
      <c r="N27" s="346"/>
      <c r="O27" s="346"/>
      <c r="P27" s="346"/>
      <c r="Q27" s="346"/>
      <c r="R27" s="346"/>
      <c r="S27" s="346"/>
      <c r="T27" s="346"/>
      <c r="U27" s="231" t="e">
        <f t="shared" si="0"/>
        <v>#DIV/0!</v>
      </c>
      <c r="V27" s="487" t="str">
        <f>'Validation Lists'!F24</f>
        <v>Lw</v>
      </c>
      <c r="W27" s="347">
        <f t="shared" si="3"/>
        <v>0</v>
      </c>
      <c r="X27" s="231" t="e">
        <f t="shared" si="1"/>
        <v>#DIV/0!</v>
      </c>
      <c r="Y27" s="346"/>
      <c r="Z27" s="346"/>
      <c r="AA27" s="346"/>
      <c r="AB27" s="346"/>
      <c r="AC27" s="346"/>
      <c r="AD27" s="346"/>
      <c r="AE27" s="346"/>
      <c r="AF27" s="346"/>
    </row>
    <row r="28" spans="1:32" ht="15.75" thickBot="1">
      <c r="A28" s="346"/>
      <c r="B28" s="345"/>
      <c r="C28" s="345"/>
      <c r="D28" s="345"/>
      <c r="E28" s="346"/>
      <c r="F28" s="346"/>
      <c r="G28" s="346"/>
      <c r="H28" s="345"/>
      <c r="I28" s="345"/>
      <c r="J28" s="346"/>
      <c r="K28" s="346"/>
      <c r="L28" s="346"/>
      <c r="M28" s="346"/>
      <c r="N28" s="346"/>
      <c r="O28" s="346"/>
      <c r="P28" s="346"/>
      <c r="Q28" s="346"/>
      <c r="R28" s="346"/>
      <c r="S28" s="346"/>
      <c r="T28" s="346"/>
      <c r="U28" s="231" t="e">
        <f t="shared" si="0"/>
        <v>#DIV/0!</v>
      </c>
      <c r="V28" s="487" t="str">
        <f>'Validation Lists'!F25</f>
        <v>Mb</v>
      </c>
      <c r="W28" s="347">
        <f t="shared" si="3"/>
        <v>0</v>
      </c>
      <c r="X28" s="231" t="e">
        <f t="shared" si="1"/>
        <v>#DIV/0!</v>
      </c>
      <c r="Y28" s="346"/>
      <c r="Z28" s="346"/>
      <c r="AA28" s="346"/>
      <c r="AB28" s="346"/>
      <c r="AC28" s="346"/>
      <c r="AD28" s="346"/>
      <c r="AE28" s="346"/>
      <c r="AF28" s="346"/>
    </row>
    <row r="29" spans="1:32">
      <c r="A29" s="346"/>
      <c r="B29" s="345"/>
      <c r="C29" s="360"/>
      <c r="D29" s="361"/>
      <c r="E29" s="362"/>
      <c r="F29" s="361"/>
      <c r="G29" s="361"/>
      <c r="H29" s="361"/>
      <c r="I29" s="361"/>
      <c r="J29" s="361"/>
      <c r="K29" s="361"/>
      <c r="L29" s="361"/>
      <c r="M29" s="461"/>
      <c r="N29" s="346"/>
      <c r="O29" s="346"/>
      <c r="P29" s="346"/>
      <c r="Q29" s="346"/>
      <c r="R29" s="346"/>
      <c r="S29" s="346"/>
      <c r="T29" s="346"/>
      <c r="U29" s="231" t="e">
        <f t="shared" si="0"/>
        <v>#DIV/0!</v>
      </c>
      <c r="V29" s="487" t="str">
        <f>'Validation Lists'!F26</f>
        <v>Pa</v>
      </c>
      <c r="W29" s="347">
        <f t="shared" si="3"/>
        <v>0</v>
      </c>
      <c r="X29" s="231" t="e">
        <f t="shared" si="1"/>
        <v>#DIV/0!</v>
      </c>
      <c r="Y29" s="346"/>
      <c r="Z29" s="346"/>
      <c r="AA29" s="346"/>
      <c r="AB29" s="346"/>
      <c r="AC29" s="346"/>
      <c r="AD29" s="346"/>
      <c r="AE29" s="346"/>
      <c r="AF29" s="346"/>
    </row>
    <row r="30" spans="1:32">
      <c r="A30" s="346"/>
      <c r="B30" s="345"/>
      <c r="C30" s="363"/>
      <c r="D30" s="451" t="s">
        <v>1459</v>
      </c>
      <c r="E30" s="364"/>
      <c r="F30" s="365"/>
      <c r="G30" s="365"/>
      <c r="H30" s="365"/>
      <c r="I30" s="365"/>
      <c r="J30" s="365"/>
      <c r="K30" s="365"/>
      <c r="L30" s="365"/>
      <c r="M30" s="462"/>
      <c r="N30" s="346"/>
      <c r="O30" s="346"/>
      <c r="P30" s="346"/>
      <c r="Q30" s="346"/>
      <c r="R30" s="346"/>
      <c r="S30" s="346"/>
      <c r="T30" s="346"/>
      <c r="U30" s="231" t="e">
        <f t="shared" si="0"/>
        <v>#DIV/0!</v>
      </c>
      <c r="V30" s="487" t="str">
        <f>'Validation Lists'!F27</f>
        <v>Pf</v>
      </c>
      <c r="W30" s="347">
        <f t="shared" si="3"/>
        <v>0</v>
      </c>
      <c r="X30" s="231" t="e">
        <f t="shared" si="1"/>
        <v>#DIV/0!</v>
      </c>
      <c r="Y30" s="346"/>
      <c r="Z30" s="346"/>
      <c r="AA30" s="346"/>
      <c r="AB30" s="346"/>
      <c r="AC30" s="346"/>
      <c r="AD30" s="346"/>
      <c r="AE30" s="346"/>
      <c r="AF30" s="346"/>
    </row>
    <row r="31" spans="1:32" ht="15.75" thickBot="1">
      <c r="A31" s="346"/>
      <c r="B31" s="345"/>
      <c r="C31" s="366"/>
      <c r="D31" s="367"/>
      <c r="E31" s="368"/>
      <c r="F31" s="367"/>
      <c r="G31" s="367"/>
      <c r="H31" s="367"/>
      <c r="I31" s="367"/>
      <c r="J31" s="367"/>
      <c r="K31" s="367"/>
      <c r="L31" s="367"/>
      <c r="M31" s="463"/>
      <c r="N31" s="346"/>
      <c r="O31" s="346"/>
      <c r="P31" s="346"/>
      <c r="Q31" s="346"/>
      <c r="R31" s="346"/>
      <c r="S31" s="346"/>
      <c r="T31" s="346"/>
      <c r="U31" s="231" t="e">
        <f t="shared" si="0"/>
        <v>#DIV/0!</v>
      </c>
      <c r="V31" s="487" t="str">
        <f>'Validation Lists'!F28</f>
        <v>Pj</v>
      </c>
      <c r="W31" s="347">
        <f t="shared" si="3"/>
        <v>0</v>
      </c>
      <c r="X31" s="231" t="e">
        <f t="shared" si="1"/>
        <v>#DIV/0!</v>
      </c>
      <c r="Y31" s="346"/>
      <c r="Z31" s="346"/>
      <c r="AA31" s="346"/>
      <c r="AB31" s="346"/>
      <c r="AC31" s="346"/>
      <c r="AD31" s="346"/>
      <c r="AE31" s="346"/>
      <c r="AF31" s="346"/>
    </row>
    <row r="32" spans="1:32">
      <c r="A32" s="346"/>
      <c r="B32" s="345"/>
      <c r="C32" s="345"/>
      <c r="D32" s="345"/>
      <c r="E32" s="346"/>
      <c r="F32" s="346"/>
      <c r="G32" s="346"/>
      <c r="H32" s="345"/>
      <c r="I32" s="345"/>
      <c r="J32" s="346"/>
      <c r="K32" s="346"/>
      <c r="L32" s="346"/>
      <c r="M32" s="346"/>
      <c r="N32" s="346"/>
      <c r="O32" s="346"/>
      <c r="P32" s="346"/>
      <c r="Q32" s="346"/>
      <c r="R32" s="346"/>
      <c r="S32" s="346"/>
      <c r="T32" s="346"/>
      <c r="U32" s="231" t="e">
        <f t="shared" si="0"/>
        <v>#DIV/0!</v>
      </c>
      <c r="V32" s="487" t="str">
        <f>'Validation Lists'!F29</f>
        <v>Plc</v>
      </c>
      <c r="W32" s="347">
        <f t="shared" si="3"/>
        <v>0</v>
      </c>
      <c r="X32" s="231" t="e">
        <f t="shared" si="1"/>
        <v>#DIV/0!</v>
      </c>
      <c r="Y32" s="346"/>
      <c r="Z32" s="346"/>
      <c r="AA32" s="346"/>
      <c r="AB32" s="346"/>
      <c r="AC32" s="346"/>
      <c r="AD32" s="346"/>
      <c r="AE32" s="346"/>
      <c r="AF32" s="346"/>
    </row>
    <row r="33" spans="1:32">
      <c r="A33" s="346"/>
      <c r="B33" s="345"/>
      <c r="C33" s="345"/>
      <c r="D33" s="345"/>
      <c r="E33" s="346"/>
      <c r="F33" s="346"/>
      <c r="G33" s="346"/>
      <c r="H33" s="345"/>
      <c r="I33" s="345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231" t="e">
        <f t="shared" si="0"/>
        <v>#DIV/0!</v>
      </c>
      <c r="V33" s="487" t="str">
        <f>'Validation Lists'!F30</f>
        <v>Pli</v>
      </c>
      <c r="W33" s="347">
        <f t="shared" si="3"/>
        <v>0</v>
      </c>
      <c r="X33" s="231" t="e">
        <f t="shared" si="1"/>
        <v>#DIV/0!</v>
      </c>
      <c r="Y33" s="346"/>
      <c r="Z33" s="346"/>
      <c r="AA33" s="346"/>
      <c r="AB33" s="346"/>
      <c r="AC33" s="346"/>
      <c r="AD33" s="346"/>
      <c r="AE33" s="346"/>
      <c r="AF33" s="346"/>
    </row>
    <row r="34" spans="1:32">
      <c r="A34" s="346"/>
      <c r="B34" s="345"/>
      <c r="C34" s="345"/>
      <c r="D34" s="345"/>
      <c r="E34" s="346"/>
      <c r="F34" s="346"/>
      <c r="G34" s="346"/>
      <c r="H34" s="345"/>
      <c r="I34" s="345"/>
      <c r="J34" s="346"/>
      <c r="K34" s="346"/>
      <c r="L34" s="346"/>
      <c r="M34" s="346"/>
      <c r="N34" s="346"/>
      <c r="O34" s="346"/>
      <c r="P34" s="346"/>
      <c r="Q34" s="346"/>
      <c r="R34" s="346"/>
      <c r="S34" s="346"/>
      <c r="T34" s="346"/>
      <c r="U34" s="231" t="e">
        <f t="shared" si="0"/>
        <v>#DIV/0!</v>
      </c>
      <c r="V34" s="487" t="str">
        <f>'Validation Lists'!F31</f>
        <v>Pw</v>
      </c>
      <c r="W34" s="347">
        <f t="shared" si="3"/>
        <v>0</v>
      </c>
      <c r="X34" s="231" t="e">
        <f t="shared" si="1"/>
        <v>#DIV/0!</v>
      </c>
      <c r="Y34" s="346"/>
      <c r="Z34" s="346"/>
      <c r="AA34" s="346"/>
      <c r="AB34" s="346"/>
      <c r="AC34" s="346"/>
      <c r="AD34" s="346"/>
      <c r="AE34" s="346"/>
      <c r="AF34" s="346"/>
    </row>
    <row r="35" spans="1:32">
      <c r="A35" s="346"/>
      <c r="B35" s="345"/>
      <c r="C35" s="345"/>
      <c r="D35" s="345"/>
      <c r="E35" s="346"/>
      <c r="F35" s="346"/>
      <c r="G35" s="346"/>
      <c r="H35" s="345"/>
      <c r="I35" s="345"/>
      <c r="J35" s="346"/>
      <c r="K35" s="346"/>
      <c r="L35" s="346"/>
      <c r="M35" s="346"/>
      <c r="N35" s="346"/>
      <c r="O35" s="346"/>
      <c r="P35" s="346"/>
      <c r="Q35" s="346"/>
      <c r="R35" s="346"/>
      <c r="S35" s="346"/>
      <c r="T35" s="346"/>
      <c r="U35" s="231" t="e">
        <f t="shared" si="0"/>
        <v>#DIV/0!</v>
      </c>
      <c r="V35" s="487" t="str">
        <f>'Validation Lists'!F32</f>
        <v>Py</v>
      </c>
      <c r="W35" s="347">
        <f t="shared" si="3"/>
        <v>0</v>
      </c>
      <c r="X35" s="231" t="e">
        <f t="shared" si="1"/>
        <v>#DIV/0!</v>
      </c>
      <c r="Y35" s="346"/>
      <c r="Z35" s="346"/>
      <c r="AA35" s="346"/>
      <c r="AB35" s="346"/>
      <c r="AC35" s="346"/>
      <c r="AD35" s="346"/>
      <c r="AE35" s="346"/>
      <c r="AF35" s="346"/>
    </row>
    <row r="36" spans="1:32">
      <c r="A36" s="346"/>
      <c r="B36" s="345"/>
      <c r="C36" s="345"/>
      <c r="D36" s="345"/>
      <c r="E36" s="346"/>
      <c r="F36" s="346"/>
      <c r="G36" s="346"/>
      <c r="H36" s="345"/>
      <c r="I36" s="345"/>
      <c r="J36" s="346"/>
      <c r="K36" s="346"/>
      <c r="L36" s="346"/>
      <c r="M36" s="346"/>
      <c r="N36" s="346"/>
      <c r="O36" s="346"/>
      <c r="P36" s="346"/>
      <c r="Q36" s="346"/>
      <c r="R36" s="346"/>
      <c r="S36" s="346"/>
      <c r="T36" s="346"/>
      <c r="U36" s="231" t="e">
        <f t="shared" si="0"/>
        <v>#DIV/0!</v>
      </c>
      <c r="V36" s="487" t="str">
        <f>'Validation Lists'!F33</f>
        <v>Sa</v>
      </c>
      <c r="W36" s="347">
        <f>+SUMIF($C$5:$C$14,V36,$D$5:$D$14)+SUMIF($G$5:$G$14,V36,$H$5:$H$14)+SUMIF(K$5:K$14,V36,L$5:L$14)+SUMIF(M$5:M$14,V36,N$5:N$14)+SUMIF(O$5:O$14,V36,P$5:P$14)+SUMIF(Q$5:Q$14,V36,R$5:R$14)</f>
        <v>0</v>
      </c>
      <c r="X36" s="231" t="e">
        <f t="shared" si="1"/>
        <v>#DIV/0!</v>
      </c>
      <c r="Y36" s="346"/>
      <c r="Z36" s="346"/>
      <c r="AA36" s="346"/>
      <c r="AB36" s="346"/>
      <c r="AC36" s="346"/>
      <c r="AD36" s="346"/>
      <c r="AE36" s="346"/>
      <c r="AF36" s="346"/>
    </row>
    <row r="37" spans="1:32">
      <c r="A37" s="346"/>
      <c r="B37" s="345"/>
      <c r="C37" s="345"/>
      <c r="D37" s="345"/>
      <c r="E37" s="346"/>
      <c r="F37" s="346"/>
      <c r="G37" s="346"/>
      <c r="H37" s="345"/>
      <c r="I37" s="345"/>
      <c r="J37" s="346"/>
      <c r="K37" s="346"/>
      <c r="L37" s="346"/>
      <c r="M37" s="346"/>
      <c r="N37" s="346"/>
      <c r="O37" s="346"/>
      <c r="P37" s="346"/>
      <c r="Q37" s="346"/>
      <c r="R37" s="346"/>
      <c r="S37" s="346"/>
      <c r="T37" s="346"/>
      <c r="U37" s="231" t="e">
        <f t="shared" ref="U37:U61" si="6">RANK(X37,X$5:X$61)</f>
        <v>#DIV/0!</v>
      </c>
      <c r="V37" s="487" t="str">
        <f>'Validation Lists'!F34</f>
        <v>Sb</v>
      </c>
      <c r="W37" s="347">
        <f t="shared" si="3"/>
        <v>0</v>
      </c>
      <c r="X37" s="231" t="e">
        <f t="shared" si="1"/>
        <v>#DIV/0!</v>
      </c>
      <c r="Y37" s="346"/>
      <c r="Z37" s="346"/>
      <c r="AA37" s="346"/>
      <c r="AB37" s="346"/>
      <c r="AC37" s="346"/>
      <c r="AD37" s="346"/>
      <c r="AE37" s="346"/>
      <c r="AF37" s="346"/>
    </row>
    <row r="38" spans="1:32">
      <c r="A38" s="346"/>
      <c r="B38" s="345"/>
      <c r="C38" s="345"/>
      <c r="D38" s="345"/>
      <c r="E38" s="346"/>
      <c r="F38" s="346"/>
      <c r="G38" s="346"/>
      <c r="H38" s="345"/>
      <c r="I38" s="345"/>
      <c r="J38" s="346"/>
      <c r="K38" s="346"/>
      <c r="L38" s="346"/>
      <c r="M38" s="346"/>
      <c r="N38" s="346"/>
      <c r="O38" s="346"/>
      <c r="P38" s="346"/>
      <c r="Q38" s="346"/>
      <c r="R38" s="346"/>
      <c r="S38" s="346"/>
      <c r="T38" s="346"/>
      <c r="U38" s="231" t="e">
        <f t="shared" si="6"/>
        <v>#DIV/0!</v>
      </c>
      <c r="V38" s="487" t="str">
        <f>'Validation Lists'!F35</f>
        <v>Se</v>
      </c>
      <c r="W38" s="347">
        <f t="shared" si="3"/>
        <v>0</v>
      </c>
      <c r="X38" s="231" t="e">
        <f t="shared" ref="X38:X61" si="7">(W38)/$J$16</f>
        <v>#DIV/0!</v>
      </c>
      <c r="Y38" s="346"/>
      <c r="Z38" s="346"/>
      <c r="AA38" s="346"/>
      <c r="AB38" s="346"/>
      <c r="AC38" s="346"/>
      <c r="AD38" s="346"/>
      <c r="AE38" s="346"/>
      <c r="AF38" s="346"/>
    </row>
    <row r="39" spans="1:32">
      <c r="A39" s="346"/>
      <c r="B39" s="345"/>
      <c r="C39" s="345"/>
      <c r="D39" s="345"/>
      <c r="E39" s="346"/>
      <c r="F39" s="346"/>
      <c r="G39" s="346"/>
      <c r="H39" s="345"/>
      <c r="I39" s="345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231" t="e">
        <f t="shared" si="6"/>
        <v>#DIV/0!</v>
      </c>
      <c r="V39" s="487" t="str">
        <f>'Validation Lists'!F36</f>
        <v>Ss</v>
      </c>
      <c r="W39" s="347">
        <f t="shared" si="3"/>
        <v>0</v>
      </c>
      <c r="X39" s="231" t="e">
        <f t="shared" si="7"/>
        <v>#DIV/0!</v>
      </c>
      <c r="Y39" s="346"/>
      <c r="Z39" s="346"/>
      <c r="AA39" s="346"/>
      <c r="AB39" s="346"/>
      <c r="AC39" s="346"/>
      <c r="AD39" s="346"/>
      <c r="AE39" s="346"/>
      <c r="AF39" s="346"/>
    </row>
    <row r="40" spans="1:32">
      <c r="A40" s="346"/>
      <c r="B40" s="345"/>
      <c r="C40" s="345"/>
      <c r="D40" s="345"/>
      <c r="E40" s="346"/>
      <c r="F40" s="346"/>
      <c r="G40" s="346"/>
      <c r="H40" s="345"/>
      <c r="I40" s="345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231" t="e">
        <f t="shared" si="6"/>
        <v>#DIV/0!</v>
      </c>
      <c r="V40" s="487" t="str">
        <f>'Validation Lists'!F37</f>
        <v>Sw</v>
      </c>
      <c r="W40" s="347">
        <f t="shared" si="3"/>
        <v>0</v>
      </c>
      <c r="X40" s="231" t="e">
        <f t="shared" si="7"/>
        <v>#DIV/0!</v>
      </c>
      <c r="Y40" s="346"/>
      <c r="Z40" s="346"/>
      <c r="AA40" s="346"/>
      <c r="AB40" s="346"/>
      <c r="AC40" s="346"/>
      <c r="AD40" s="346"/>
      <c r="AE40" s="346"/>
      <c r="AF40" s="346"/>
    </row>
    <row r="41" spans="1:32">
      <c r="A41" s="346"/>
      <c r="B41" s="345"/>
      <c r="C41" s="345"/>
      <c r="D41" s="345"/>
      <c r="E41" s="346"/>
      <c r="F41" s="346"/>
      <c r="G41" s="346"/>
      <c r="H41" s="345"/>
      <c r="I41" s="345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231" t="e">
        <f t="shared" si="6"/>
        <v>#DIV/0!</v>
      </c>
      <c r="V41" s="487" t="str">
        <f>'Validation Lists'!F38</f>
        <v>Sx</v>
      </c>
      <c r="W41" s="347">
        <f t="shared" si="3"/>
        <v>0</v>
      </c>
      <c r="X41" s="231" t="e">
        <f t="shared" si="7"/>
        <v>#DIV/0!</v>
      </c>
      <c r="Y41" s="346"/>
      <c r="Z41" s="346"/>
      <c r="AA41" s="346"/>
      <c r="AB41" s="346"/>
      <c r="AC41" s="346"/>
      <c r="AD41" s="346"/>
      <c r="AE41" s="346"/>
      <c r="AF41" s="346"/>
    </row>
    <row r="42" spans="1:32">
      <c r="A42" s="346"/>
      <c r="B42" s="345"/>
      <c r="C42" s="345"/>
      <c r="D42" s="345"/>
      <c r="E42" s="346"/>
      <c r="F42" s="346"/>
      <c r="G42" s="346"/>
      <c r="H42" s="345"/>
      <c r="I42" s="345"/>
      <c r="J42" s="346"/>
      <c r="K42" s="346"/>
      <c r="L42" s="346"/>
      <c r="M42" s="346"/>
      <c r="N42" s="346"/>
      <c r="O42" s="346"/>
      <c r="P42" s="346"/>
      <c r="Q42" s="346"/>
      <c r="R42" s="346"/>
      <c r="S42" s="346"/>
      <c r="T42" s="346"/>
      <c r="U42" s="231" t="e">
        <f t="shared" si="6"/>
        <v>#DIV/0!</v>
      </c>
      <c r="V42" s="487" t="str">
        <f>'Validation Lists'!F39</f>
        <v>Sxb</v>
      </c>
      <c r="W42" s="347">
        <f t="shared" si="3"/>
        <v>0</v>
      </c>
      <c r="X42" s="231" t="e">
        <f t="shared" si="7"/>
        <v>#DIV/0!</v>
      </c>
      <c r="Y42" s="346"/>
      <c r="Z42" s="346"/>
      <c r="AA42" s="346"/>
      <c r="AB42" s="346"/>
      <c r="AC42" s="346"/>
      <c r="AD42" s="346"/>
      <c r="AE42" s="346"/>
      <c r="AF42" s="346"/>
    </row>
    <row r="43" spans="1:32">
      <c r="A43" s="346"/>
      <c r="B43" s="345"/>
      <c r="C43" s="345"/>
      <c r="D43" s="345"/>
      <c r="E43" s="346"/>
      <c r="F43" s="346"/>
      <c r="G43" s="346"/>
      <c r="H43" s="345"/>
      <c r="I43" s="345"/>
      <c r="J43" s="346"/>
      <c r="K43" s="346"/>
      <c r="L43" s="346"/>
      <c r="M43" s="346"/>
      <c r="N43" s="346"/>
      <c r="O43" s="346"/>
      <c r="P43" s="346"/>
      <c r="Q43" s="346"/>
      <c r="R43" s="346"/>
      <c r="S43" s="346"/>
      <c r="T43" s="346"/>
      <c r="U43" s="231" t="e">
        <f t="shared" si="6"/>
        <v>#DIV/0!</v>
      </c>
      <c r="V43" s="487" t="str">
        <f>'Validation Lists'!F40</f>
        <v>Sxe</v>
      </c>
      <c r="W43" s="347">
        <f t="shared" si="3"/>
        <v>0</v>
      </c>
      <c r="X43" s="231" t="e">
        <f t="shared" si="7"/>
        <v>#DIV/0!</v>
      </c>
      <c r="Y43" s="346"/>
      <c r="Z43" s="346"/>
      <c r="AA43" s="346"/>
      <c r="AB43" s="346"/>
      <c r="AC43" s="346"/>
      <c r="AD43" s="346"/>
      <c r="AE43" s="346"/>
      <c r="AF43" s="346"/>
    </row>
    <row r="44" spans="1:32">
      <c r="A44" s="346"/>
      <c r="B44" s="345"/>
      <c r="C44" s="345"/>
      <c r="D44" s="345"/>
      <c r="E44" s="346"/>
      <c r="F44" s="346"/>
      <c r="G44" s="346"/>
      <c r="H44" s="345"/>
      <c r="I44" s="345"/>
      <c r="J44" s="346"/>
      <c r="K44" s="346"/>
      <c r="L44" s="346"/>
      <c r="M44" s="346"/>
      <c r="N44" s="346"/>
      <c r="O44" s="346"/>
      <c r="P44" s="346"/>
      <c r="Q44" s="346"/>
      <c r="R44" s="346"/>
      <c r="S44" s="346"/>
      <c r="T44" s="346"/>
      <c r="U44" s="231" t="e">
        <f t="shared" si="6"/>
        <v>#DIV/0!</v>
      </c>
      <c r="V44" s="487" t="str">
        <f>'Validation Lists'!F41</f>
        <v>Sxl</v>
      </c>
      <c r="W44" s="347">
        <f t="shared" si="3"/>
        <v>0</v>
      </c>
      <c r="X44" s="231" t="e">
        <f t="shared" si="7"/>
        <v>#DIV/0!</v>
      </c>
      <c r="Y44" s="346"/>
      <c r="Z44" s="346"/>
      <c r="AA44" s="346"/>
      <c r="AB44" s="346"/>
      <c r="AC44" s="346"/>
      <c r="AD44" s="346"/>
      <c r="AE44" s="346"/>
      <c r="AF44" s="346"/>
    </row>
    <row r="45" spans="1:32">
      <c r="A45" s="346"/>
      <c r="B45" s="345"/>
      <c r="C45" s="345"/>
      <c r="D45" s="345"/>
      <c r="E45" s="346"/>
      <c r="F45" s="346"/>
      <c r="G45" s="346"/>
      <c r="H45" s="345"/>
      <c r="I45" s="345"/>
      <c r="J45" s="346"/>
      <c r="K45" s="346"/>
      <c r="L45" s="346"/>
      <c r="M45" s="346"/>
      <c r="N45" s="346"/>
      <c r="O45" s="346"/>
      <c r="P45" s="346"/>
      <c r="Q45" s="346"/>
      <c r="R45" s="346"/>
      <c r="S45" s="346"/>
      <c r="T45" s="346"/>
      <c r="U45" s="231" t="e">
        <f t="shared" si="6"/>
        <v>#DIV/0!</v>
      </c>
      <c r="V45" s="487" t="str">
        <f>'Validation Lists'!F42</f>
        <v>Sxs</v>
      </c>
      <c r="W45" s="347">
        <f t="shared" si="3"/>
        <v>0</v>
      </c>
      <c r="X45" s="231" t="e">
        <f t="shared" si="7"/>
        <v>#DIV/0!</v>
      </c>
      <c r="Y45" s="346"/>
      <c r="Z45" s="346"/>
      <c r="AA45" s="346"/>
      <c r="AB45" s="346"/>
      <c r="AC45" s="346"/>
      <c r="AD45" s="346"/>
      <c r="AE45" s="346"/>
      <c r="AF45" s="346"/>
    </row>
    <row r="46" spans="1:32">
      <c r="A46" s="346"/>
      <c r="B46" s="345"/>
      <c r="C46" s="345"/>
      <c r="D46" s="345"/>
      <c r="E46" s="346"/>
      <c r="F46" s="346"/>
      <c r="G46" s="346"/>
      <c r="H46" s="345"/>
      <c r="I46" s="345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231" t="e">
        <f t="shared" si="6"/>
        <v>#DIV/0!</v>
      </c>
      <c r="V46" s="487" t="str">
        <f>'Validation Lists'!F43</f>
        <v>Sxw</v>
      </c>
      <c r="W46" s="347">
        <f t="shared" si="3"/>
        <v>0</v>
      </c>
      <c r="X46" s="231" t="e">
        <f t="shared" si="7"/>
        <v>#DIV/0!</v>
      </c>
      <c r="Y46" s="346"/>
      <c r="Z46" s="346"/>
      <c r="AA46" s="346"/>
      <c r="AB46" s="346"/>
      <c r="AC46" s="346"/>
      <c r="AD46" s="346"/>
      <c r="AE46" s="346"/>
      <c r="AF46" s="346"/>
    </row>
    <row r="47" spans="1:32">
      <c r="A47" s="346"/>
      <c r="B47" s="345"/>
      <c r="C47" s="345"/>
      <c r="D47" s="345"/>
      <c r="E47" s="346"/>
      <c r="F47" s="346"/>
      <c r="G47" s="346"/>
      <c r="H47" s="345"/>
      <c r="I47" s="345"/>
      <c r="J47" s="346"/>
      <c r="K47" s="346"/>
      <c r="L47" s="346"/>
      <c r="M47" s="346"/>
      <c r="N47" s="346"/>
      <c r="O47" s="346"/>
      <c r="P47" s="346"/>
      <c r="Q47" s="346"/>
      <c r="R47" s="346"/>
      <c r="S47" s="346"/>
      <c r="T47" s="346"/>
      <c r="U47" s="231" t="e">
        <f t="shared" si="6"/>
        <v>#DIV/0!</v>
      </c>
      <c r="V47" s="487" t="str">
        <f>'Validation Lists'!F44</f>
        <v>Sxx</v>
      </c>
      <c r="W47" s="347">
        <f t="shared" si="3"/>
        <v>0</v>
      </c>
      <c r="X47" s="231" t="e">
        <f t="shared" si="7"/>
        <v>#DIV/0!</v>
      </c>
      <c r="Y47" s="346"/>
      <c r="Z47" s="346"/>
      <c r="AA47" s="346"/>
      <c r="AB47" s="346"/>
      <c r="AC47" s="346"/>
      <c r="AD47" s="346"/>
      <c r="AE47" s="346"/>
      <c r="AF47" s="346"/>
    </row>
    <row r="48" spans="1:32">
      <c r="A48" s="346"/>
      <c r="B48" s="345"/>
      <c r="C48" s="345"/>
      <c r="D48" s="345"/>
      <c r="E48" s="346"/>
      <c r="F48" s="346"/>
      <c r="G48" s="346"/>
      <c r="H48" s="345"/>
      <c r="I48" s="345"/>
      <c r="J48" s="346"/>
      <c r="K48" s="346"/>
      <c r="L48" s="346"/>
      <c r="M48" s="346"/>
      <c r="N48" s="346"/>
      <c r="O48" s="346"/>
      <c r="P48" s="346"/>
      <c r="Q48" s="346"/>
      <c r="R48" s="346"/>
      <c r="S48" s="346"/>
      <c r="T48" s="346"/>
      <c r="U48" s="231" t="e">
        <f t="shared" si="6"/>
        <v>#DIV/0!</v>
      </c>
      <c r="V48" s="487" t="str">
        <f>'Validation Lists'!F45</f>
        <v>Vb</v>
      </c>
      <c r="W48" s="347">
        <f t="shared" si="3"/>
        <v>0</v>
      </c>
      <c r="X48" s="231" t="e">
        <f t="shared" si="7"/>
        <v>#DIV/0!</v>
      </c>
      <c r="Y48" s="346"/>
      <c r="Z48" s="346"/>
      <c r="AA48" s="346"/>
      <c r="AB48" s="346"/>
      <c r="AC48" s="346"/>
      <c r="AD48" s="346"/>
      <c r="AE48" s="346"/>
      <c r="AF48" s="346"/>
    </row>
    <row r="49" spans="1:32">
      <c r="A49" s="346"/>
      <c r="B49" s="345"/>
      <c r="C49" s="345"/>
      <c r="D49" s="345"/>
      <c r="E49" s="346"/>
      <c r="F49" s="346"/>
      <c r="G49" s="346"/>
      <c r="H49" s="345"/>
      <c r="I49" s="345"/>
      <c r="J49" s="346"/>
      <c r="K49" s="346"/>
      <c r="L49" s="346"/>
      <c r="M49" s="346"/>
      <c r="N49" s="346"/>
      <c r="O49" s="346"/>
      <c r="P49" s="346"/>
      <c r="Q49" s="346"/>
      <c r="R49" s="346"/>
      <c r="S49" s="346"/>
      <c r="T49" s="346"/>
      <c r="U49" s="231" t="e">
        <f t="shared" si="6"/>
        <v>#DIV/0!</v>
      </c>
      <c r="V49" s="487" t="str">
        <f>'Validation Lists'!F46</f>
        <v>Yc</v>
      </c>
      <c r="W49" s="347">
        <f t="shared" si="3"/>
        <v>0</v>
      </c>
      <c r="X49" s="231" t="e">
        <f t="shared" si="7"/>
        <v>#DIV/0!</v>
      </c>
      <c r="Y49" s="346"/>
      <c r="Z49" s="346"/>
      <c r="AA49" s="346"/>
      <c r="AB49" s="346"/>
      <c r="AC49" s="346"/>
      <c r="AD49" s="346"/>
      <c r="AE49" s="346"/>
      <c r="AF49" s="346"/>
    </row>
    <row r="50" spans="1:32">
      <c r="A50" s="346"/>
      <c r="B50" s="345"/>
      <c r="C50" s="345"/>
      <c r="D50" s="345"/>
      <c r="E50" s="346"/>
      <c r="F50" s="346"/>
      <c r="G50" s="346"/>
      <c r="H50" s="345"/>
      <c r="I50" s="345"/>
      <c r="J50" s="346"/>
      <c r="K50" s="346"/>
      <c r="L50" s="346"/>
      <c r="M50" s="346"/>
      <c r="N50" s="346"/>
      <c r="O50" s="346"/>
      <c r="P50" s="346"/>
      <c r="Q50" s="346"/>
      <c r="R50" s="346"/>
      <c r="S50" s="346"/>
      <c r="T50" s="346"/>
      <c r="U50" s="231" t="e">
        <f t="shared" si="6"/>
        <v>#DIV/0!</v>
      </c>
      <c r="V50" s="487">
        <f>'Validation Lists'!F47</f>
        <v>0</v>
      </c>
      <c r="W50" s="347">
        <f t="shared" si="3"/>
        <v>0</v>
      </c>
      <c r="X50" s="231" t="e">
        <f t="shared" si="7"/>
        <v>#DIV/0!</v>
      </c>
      <c r="Y50" s="346"/>
      <c r="Z50" s="346"/>
      <c r="AA50" s="346"/>
      <c r="AB50" s="346"/>
      <c r="AC50" s="346"/>
      <c r="AD50" s="346"/>
      <c r="AE50" s="346"/>
      <c r="AF50" s="346"/>
    </row>
    <row r="51" spans="1:32">
      <c r="A51" s="346"/>
      <c r="B51" s="345"/>
      <c r="C51" s="345"/>
      <c r="D51" s="345"/>
      <c r="E51" s="346"/>
      <c r="F51" s="346"/>
      <c r="G51" s="346"/>
      <c r="H51" s="345"/>
      <c r="I51" s="345"/>
      <c r="J51" s="346"/>
      <c r="K51" s="346"/>
      <c r="L51" s="346"/>
      <c r="M51" s="346"/>
      <c r="N51" s="346"/>
      <c r="O51" s="346"/>
      <c r="P51" s="346"/>
      <c r="Q51" s="346"/>
      <c r="R51" s="346"/>
      <c r="S51" s="346"/>
      <c r="T51" s="346"/>
      <c r="U51" s="231" t="e">
        <f t="shared" si="6"/>
        <v>#DIV/0!</v>
      </c>
      <c r="V51" s="487">
        <f>'Validation Lists'!F48</f>
        <v>0</v>
      </c>
      <c r="W51" s="347">
        <f t="shared" si="3"/>
        <v>0</v>
      </c>
      <c r="X51" s="231" t="e">
        <f t="shared" si="7"/>
        <v>#DIV/0!</v>
      </c>
      <c r="Y51" s="346"/>
      <c r="Z51" s="346"/>
      <c r="AA51" s="346"/>
      <c r="AB51" s="346"/>
      <c r="AC51" s="346"/>
      <c r="AD51" s="346"/>
      <c r="AE51" s="346"/>
      <c r="AF51" s="346"/>
    </row>
    <row r="52" spans="1:32">
      <c r="A52" s="346"/>
      <c r="B52" s="345"/>
      <c r="C52" s="345"/>
      <c r="D52" s="345"/>
      <c r="E52" s="346"/>
      <c r="F52" s="346"/>
      <c r="G52" s="346"/>
      <c r="H52" s="345"/>
      <c r="I52" s="345"/>
      <c r="J52" s="346"/>
      <c r="K52" s="346"/>
      <c r="L52" s="346"/>
      <c r="M52" s="346"/>
      <c r="N52" s="346"/>
      <c r="O52" s="346"/>
      <c r="P52" s="346"/>
      <c r="Q52" s="346"/>
      <c r="R52" s="346"/>
      <c r="S52" s="346"/>
      <c r="T52" s="346"/>
      <c r="U52" s="231" t="e">
        <f t="shared" si="6"/>
        <v>#DIV/0!</v>
      </c>
      <c r="V52" s="487">
        <f>'Validation Lists'!F49</f>
        <v>0</v>
      </c>
      <c r="W52" s="347">
        <f t="shared" si="3"/>
        <v>0</v>
      </c>
      <c r="X52" s="231" t="e">
        <f t="shared" si="7"/>
        <v>#DIV/0!</v>
      </c>
      <c r="Y52" s="346"/>
      <c r="Z52" s="346"/>
      <c r="AA52" s="346"/>
      <c r="AB52" s="346"/>
      <c r="AC52" s="346"/>
      <c r="AD52" s="346"/>
      <c r="AE52" s="346"/>
      <c r="AF52" s="346"/>
    </row>
    <row r="53" spans="1:32">
      <c r="A53" s="346"/>
      <c r="B53" s="345"/>
      <c r="C53" s="345"/>
      <c r="D53" s="345"/>
      <c r="E53" s="346"/>
      <c r="F53" s="346"/>
      <c r="G53" s="346"/>
      <c r="H53" s="345"/>
      <c r="I53" s="345"/>
      <c r="J53" s="346"/>
      <c r="K53" s="346"/>
      <c r="L53" s="346"/>
      <c r="M53" s="346"/>
      <c r="N53" s="346"/>
      <c r="O53" s="346"/>
      <c r="P53" s="346"/>
      <c r="Q53" s="346"/>
      <c r="R53" s="346"/>
      <c r="S53" s="346"/>
      <c r="T53" s="346"/>
      <c r="U53" s="231" t="e">
        <f t="shared" si="6"/>
        <v>#DIV/0!</v>
      </c>
      <c r="V53" s="487">
        <f>'Validation Lists'!F50</f>
        <v>0</v>
      </c>
      <c r="W53" s="347">
        <f t="shared" si="3"/>
        <v>0</v>
      </c>
      <c r="X53" s="231" t="e">
        <f t="shared" si="7"/>
        <v>#DIV/0!</v>
      </c>
      <c r="Y53" s="346"/>
      <c r="Z53" s="346"/>
      <c r="AA53" s="346"/>
      <c r="AB53" s="346"/>
      <c r="AC53" s="346"/>
      <c r="AD53" s="346"/>
      <c r="AE53" s="346"/>
      <c r="AF53" s="346"/>
    </row>
    <row r="54" spans="1:32">
      <c r="A54" s="346"/>
      <c r="B54" s="345"/>
      <c r="C54" s="345"/>
      <c r="D54" s="345"/>
      <c r="E54" s="346"/>
      <c r="F54" s="346"/>
      <c r="G54" s="346"/>
      <c r="H54" s="345"/>
      <c r="I54" s="345"/>
      <c r="J54" s="346"/>
      <c r="K54" s="346"/>
      <c r="L54" s="346"/>
      <c r="M54" s="346"/>
      <c r="N54" s="346"/>
      <c r="O54" s="346"/>
      <c r="P54" s="346"/>
      <c r="Q54" s="346"/>
      <c r="R54" s="346"/>
      <c r="S54" s="346"/>
      <c r="T54" s="346"/>
      <c r="U54" s="231" t="e">
        <f t="shared" si="6"/>
        <v>#DIV/0!</v>
      </c>
      <c r="V54" s="487">
        <f>'Validation Lists'!F51</f>
        <v>0</v>
      </c>
      <c r="W54" s="347">
        <f t="shared" si="3"/>
        <v>0</v>
      </c>
      <c r="X54" s="231" t="e">
        <f t="shared" si="7"/>
        <v>#DIV/0!</v>
      </c>
      <c r="Y54" s="346"/>
      <c r="Z54" s="346"/>
      <c r="AA54" s="346"/>
      <c r="AB54" s="346"/>
      <c r="AC54" s="346"/>
      <c r="AD54" s="346"/>
      <c r="AE54" s="346"/>
      <c r="AF54" s="346"/>
    </row>
    <row r="55" spans="1:32">
      <c r="A55" s="346"/>
      <c r="B55" s="345"/>
      <c r="C55" s="345"/>
      <c r="D55" s="345"/>
      <c r="E55" s="346"/>
      <c r="F55" s="346"/>
      <c r="G55" s="346"/>
      <c r="H55" s="345"/>
      <c r="I55" s="345"/>
      <c r="J55" s="346"/>
      <c r="K55" s="346"/>
      <c r="L55" s="346"/>
      <c r="M55" s="346"/>
      <c r="N55" s="346"/>
      <c r="O55" s="346"/>
      <c r="P55" s="346"/>
      <c r="Q55" s="346"/>
      <c r="R55" s="346"/>
      <c r="S55" s="346"/>
      <c r="T55" s="346"/>
      <c r="U55" s="231" t="e">
        <f t="shared" si="6"/>
        <v>#DIV/0!</v>
      </c>
      <c r="V55" s="487">
        <f>'Validation Lists'!F52</f>
        <v>0</v>
      </c>
      <c r="W55" s="347">
        <f t="shared" si="3"/>
        <v>0</v>
      </c>
      <c r="X55" s="231" t="e">
        <f t="shared" si="7"/>
        <v>#DIV/0!</v>
      </c>
      <c r="Y55" s="346"/>
      <c r="Z55" s="346"/>
      <c r="AA55" s="346"/>
      <c r="AB55" s="346"/>
      <c r="AC55" s="346"/>
      <c r="AD55" s="346"/>
      <c r="AE55" s="346"/>
      <c r="AF55" s="346"/>
    </row>
    <row r="56" spans="1:32">
      <c r="A56" s="346"/>
      <c r="B56" s="345"/>
      <c r="C56" s="345"/>
      <c r="D56" s="345"/>
      <c r="E56" s="346"/>
      <c r="F56" s="346"/>
      <c r="G56" s="346"/>
      <c r="H56" s="345"/>
      <c r="I56" s="345"/>
      <c r="J56" s="346"/>
      <c r="K56" s="346"/>
      <c r="L56" s="346"/>
      <c r="M56" s="346"/>
      <c r="N56" s="346"/>
      <c r="O56" s="346"/>
      <c r="P56" s="346"/>
      <c r="Q56" s="346"/>
      <c r="R56" s="346"/>
      <c r="S56" s="346"/>
      <c r="T56" s="346"/>
      <c r="U56" s="231" t="e">
        <f t="shared" si="6"/>
        <v>#DIV/0!</v>
      </c>
      <c r="V56" s="487">
        <f>'Validation Lists'!F53</f>
        <v>0</v>
      </c>
      <c r="W56" s="347">
        <f t="shared" si="3"/>
        <v>0</v>
      </c>
      <c r="X56" s="231" t="e">
        <f t="shared" si="7"/>
        <v>#DIV/0!</v>
      </c>
      <c r="Y56" s="346"/>
      <c r="Z56" s="346"/>
      <c r="AA56" s="346"/>
      <c r="AB56" s="346"/>
      <c r="AC56" s="346"/>
      <c r="AD56" s="346"/>
      <c r="AE56" s="346"/>
      <c r="AF56" s="346"/>
    </row>
    <row r="57" spans="1:32">
      <c r="A57" s="346"/>
      <c r="B57" s="345"/>
      <c r="C57" s="345"/>
      <c r="D57" s="345"/>
      <c r="E57" s="346"/>
      <c r="F57" s="346"/>
      <c r="G57" s="346"/>
      <c r="H57" s="345"/>
      <c r="I57" s="345"/>
      <c r="J57" s="346"/>
      <c r="K57" s="346"/>
      <c r="L57" s="346"/>
      <c r="M57" s="346"/>
      <c r="N57" s="346"/>
      <c r="O57" s="346"/>
      <c r="P57" s="346"/>
      <c r="Q57" s="346"/>
      <c r="R57" s="346"/>
      <c r="S57" s="346"/>
      <c r="T57" s="346"/>
      <c r="U57" s="231" t="e">
        <f t="shared" si="6"/>
        <v>#DIV/0!</v>
      </c>
      <c r="V57" s="487">
        <f>'Validation Lists'!F54</f>
        <v>0</v>
      </c>
      <c r="W57" s="347">
        <f t="shared" si="3"/>
        <v>0</v>
      </c>
      <c r="X57" s="231" t="e">
        <f t="shared" si="7"/>
        <v>#DIV/0!</v>
      </c>
      <c r="Y57" s="346"/>
      <c r="Z57" s="346"/>
      <c r="AA57" s="346"/>
      <c r="AB57" s="346"/>
      <c r="AC57" s="346"/>
      <c r="AD57" s="346"/>
      <c r="AE57" s="346"/>
      <c r="AF57" s="346"/>
    </row>
    <row r="58" spans="1:32">
      <c r="A58" s="346"/>
      <c r="B58" s="345"/>
      <c r="C58" s="345"/>
      <c r="D58" s="345"/>
      <c r="E58" s="346"/>
      <c r="F58" s="346"/>
      <c r="G58" s="346"/>
      <c r="H58" s="345"/>
      <c r="I58" s="345"/>
      <c r="J58" s="346"/>
      <c r="K58" s="346"/>
      <c r="L58" s="346"/>
      <c r="M58" s="346"/>
      <c r="N58" s="346"/>
      <c r="O58" s="346"/>
      <c r="P58" s="346"/>
      <c r="Q58" s="346"/>
      <c r="R58" s="346"/>
      <c r="S58" s="346"/>
      <c r="T58" s="346"/>
      <c r="U58" s="231" t="e">
        <f t="shared" si="6"/>
        <v>#DIV/0!</v>
      </c>
      <c r="V58" s="487">
        <f>'Validation Lists'!F55</f>
        <v>0</v>
      </c>
      <c r="W58" s="347">
        <f t="shared" si="3"/>
        <v>0</v>
      </c>
      <c r="X58" s="231" t="e">
        <f t="shared" si="7"/>
        <v>#DIV/0!</v>
      </c>
      <c r="Y58" s="346"/>
      <c r="Z58" s="346"/>
      <c r="AA58" s="346"/>
      <c r="AB58" s="346"/>
      <c r="AC58" s="346"/>
      <c r="AD58" s="346"/>
      <c r="AE58" s="346"/>
      <c r="AF58" s="346"/>
    </row>
    <row r="59" spans="1:32">
      <c r="A59" s="346"/>
      <c r="B59" s="345"/>
      <c r="C59" s="345"/>
      <c r="D59" s="345"/>
      <c r="E59" s="346"/>
      <c r="F59" s="346"/>
      <c r="G59" s="346"/>
      <c r="H59" s="345"/>
      <c r="I59" s="345"/>
      <c r="J59" s="346"/>
      <c r="K59" s="346"/>
      <c r="L59" s="346"/>
      <c r="M59" s="346"/>
      <c r="N59" s="346"/>
      <c r="O59" s="346"/>
      <c r="P59" s="346"/>
      <c r="Q59" s="346"/>
      <c r="R59" s="346"/>
      <c r="S59" s="346"/>
      <c r="T59" s="346"/>
      <c r="U59" s="231" t="e">
        <f t="shared" si="6"/>
        <v>#DIV/0!</v>
      </c>
      <c r="V59" s="487">
        <f>'Validation Lists'!F56</f>
        <v>0</v>
      </c>
      <c r="W59" s="347">
        <f t="shared" si="3"/>
        <v>0</v>
      </c>
      <c r="X59" s="231" t="e">
        <f t="shared" si="7"/>
        <v>#DIV/0!</v>
      </c>
      <c r="Y59" s="346"/>
      <c r="Z59" s="346"/>
      <c r="AA59" s="346"/>
      <c r="AB59" s="346"/>
      <c r="AC59" s="346"/>
      <c r="AD59" s="346"/>
      <c r="AE59" s="346"/>
      <c r="AF59" s="346"/>
    </row>
    <row r="60" spans="1:32">
      <c r="A60" s="346"/>
      <c r="B60" s="345"/>
      <c r="C60" s="345"/>
      <c r="D60" s="345"/>
      <c r="E60" s="346"/>
      <c r="F60" s="346"/>
      <c r="G60" s="346"/>
      <c r="H60" s="345"/>
      <c r="I60" s="345"/>
      <c r="J60" s="346"/>
      <c r="K60" s="346"/>
      <c r="L60" s="346"/>
      <c r="M60" s="346"/>
      <c r="N60" s="346"/>
      <c r="O60" s="346"/>
      <c r="P60" s="346"/>
      <c r="Q60" s="346"/>
      <c r="R60" s="346"/>
      <c r="S60" s="346"/>
      <c r="T60" s="346"/>
      <c r="U60" s="231" t="e">
        <f t="shared" si="6"/>
        <v>#DIV/0!</v>
      </c>
      <c r="V60" s="487">
        <f>'Validation Lists'!F57</f>
        <v>0</v>
      </c>
      <c r="W60" s="347">
        <f t="shared" si="3"/>
        <v>0</v>
      </c>
      <c r="X60" s="231" t="e">
        <f t="shared" si="7"/>
        <v>#DIV/0!</v>
      </c>
      <c r="Y60" s="346"/>
      <c r="Z60" s="346"/>
      <c r="AA60" s="346"/>
      <c r="AB60" s="346"/>
      <c r="AC60" s="346"/>
      <c r="AD60" s="346"/>
      <c r="AE60" s="346"/>
      <c r="AF60" s="346"/>
    </row>
    <row r="61" spans="1:32">
      <c r="A61" s="346"/>
      <c r="B61" s="345"/>
      <c r="C61" s="345"/>
      <c r="D61" s="345"/>
      <c r="E61" s="346"/>
      <c r="F61" s="346"/>
      <c r="G61" s="346"/>
      <c r="H61" s="345"/>
      <c r="I61" s="345"/>
      <c r="J61" s="346"/>
      <c r="K61" s="346"/>
      <c r="L61" s="346"/>
      <c r="M61" s="346"/>
      <c r="N61" s="346"/>
      <c r="O61" s="346"/>
      <c r="P61" s="346"/>
      <c r="Q61" s="346"/>
      <c r="R61" s="346"/>
      <c r="S61" s="346"/>
      <c r="T61" s="346"/>
      <c r="U61" s="231" t="e">
        <f t="shared" si="6"/>
        <v>#DIV/0!</v>
      </c>
      <c r="V61" s="487">
        <f>'Validation Lists'!F58</f>
        <v>0</v>
      </c>
      <c r="W61" s="347">
        <f t="shared" si="3"/>
        <v>0</v>
      </c>
      <c r="X61" s="231" t="e">
        <f t="shared" si="7"/>
        <v>#DIV/0!</v>
      </c>
      <c r="Y61" s="346"/>
      <c r="Z61" s="346"/>
      <c r="AA61" s="346"/>
      <c r="AB61" s="346"/>
      <c r="AC61" s="346"/>
      <c r="AD61" s="346"/>
      <c r="AE61" s="346"/>
      <c r="AF61" s="346"/>
    </row>
    <row r="62" spans="1:32">
      <c r="A62" s="346"/>
      <c r="B62" s="345"/>
      <c r="C62" s="345"/>
      <c r="D62" s="345"/>
      <c r="E62" s="346"/>
      <c r="F62" s="346"/>
      <c r="G62" s="346"/>
      <c r="H62" s="345"/>
      <c r="I62" s="345"/>
      <c r="J62" s="346"/>
      <c r="K62" s="346"/>
      <c r="L62" s="346"/>
      <c r="M62" s="346"/>
      <c r="N62" s="346"/>
      <c r="O62" s="346"/>
      <c r="P62" s="346"/>
      <c r="Q62" s="346"/>
      <c r="R62" s="346"/>
      <c r="S62" s="346"/>
      <c r="T62" s="346"/>
      <c r="U62" s="346"/>
      <c r="V62" s="345"/>
      <c r="W62" s="369"/>
      <c r="X62" s="346"/>
      <c r="Y62" s="346"/>
      <c r="Z62" s="346"/>
      <c r="AA62" s="346"/>
      <c r="AB62" s="346"/>
      <c r="AC62" s="346"/>
      <c r="AD62" s="346"/>
      <c r="AE62" s="346"/>
      <c r="AF62" s="346"/>
    </row>
    <row r="63" spans="1:32">
      <c r="A63" s="346"/>
      <c r="B63" s="345"/>
      <c r="C63" s="345"/>
      <c r="D63" s="345"/>
      <c r="E63" s="346"/>
      <c r="F63" s="346"/>
      <c r="G63" s="346"/>
      <c r="H63" s="345"/>
      <c r="I63" s="345"/>
      <c r="J63" s="346"/>
      <c r="K63" s="346"/>
      <c r="L63" s="346"/>
      <c r="M63" s="346"/>
      <c r="N63" s="346"/>
      <c r="O63" s="346"/>
      <c r="P63" s="346"/>
      <c r="Q63" s="346"/>
      <c r="R63" s="346"/>
      <c r="S63" s="346"/>
      <c r="T63" s="346"/>
      <c r="U63" s="346"/>
      <c r="V63" s="345"/>
      <c r="W63" s="369"/>
      <c r="X63" s="346">
        <f>COUNTIF(X5:X61,"&gt;0")</f>
        <v>0</v>
      </c>
      <c r="Y63" s="346"/>
      <c r="Z63" s="346"/>
      <c r="AA63" s="346"/>
      <c r="AB63" s="346"/>
      <c r="AC63" s="346"/>
      <c r="AD63" s="346"/>
      <c r="AE63" s="346"/>
      <c r="AF63" s="346"/>
    </row>
    <row r="64" spans="1:32">
      <c r="A64" s="346"/>
      <c r="B64" s="345"/>
      <c r="C64" s="345"/>
      <c r="D64" s="345"/>
      <c r="E64" s="346"/>
      <c r="F64" s="346"/>
      <c r="G64" s="346"/>
      <c r="H64" s="345"/>
      <c r="I64" s="345"/>
      <c r="J64" s="346"/>
      <c r="K64" s="346"/>
      <c r="L64" s="346"/>
      <c r="M64" s="346"/>
      <c r="N64" s="346"/>
      <c r="O64" s="346"/>
      <c r="P64" s="346"/>
      <c r="Q64" s="346"/>
      <c r="R64" s="346"/>
      <c r="S64" s="346"/>
      <c r="T64" s="346"/>
      <c r="U64" s="346"/>
      <c r="V64" s="345"/>
      <c r="W64" s="369"/>
      <c r="X64" s="346"/>
      <c r="Y64" s="346"/>
      <c r="Z64" s="346"/>
      <c r="AA64" s="346"/>
      <c r="AB64" s="346"/>
      <c r="AC64" s="346"/>
      <c r="AD64" s="346"/>
      <c r="AE64" s="346"/>
      <c r="AF64" s="346"/>
    </row>
    <row r="65" spans="1:32">
      <c r="A65" s="346"/>
      <c r="B65" s="345"/>
      <c r="C65" s="345"/>
      <c r="D65" s="345"/>
      <c r="E65" s="346"/>
      <c r="F65" s="346"/>
      <c r="G65" s="346"/>
      <c r="H65" s="345"/>
      <c r="I65" s="345"/>
      <c r="J65" s="346"/>
      <c r="K65" s="346"/>
      <c r="L65" s="346"/>
      <c r="M65" s="346"/>
      <c r="N65" s="346"/>
      <c r="O65" s="346"/>
      <c r="P65" s="346"/>
      <c r="Q65" s="346"/>
      <c r="R65" s="346"/>
      <c r="S65" s="346"/>
      <c r="T65" s="346"/>
      <c r="U65" s="346"/>
      <c r="V65" s="345"/>
      <c r="W65" s="369"/>
      <c r="X65" s="346"/>
      <c r="Y65" s="346"/>
      <c r="Z65" s="346"/>
      <c r="AA65" s="346"/>
      <c r="AB65" s="346"/>
      <c r="AC65" s="346"/>
      <c r="AD65" s="346"/>
      <c r="AE65" s="346"/>
      <c r="AF65" s="346"/>
    </row>
    <row r="66" spans="1:32">
      <c r="A66" s="346"/>
      <c r="B66" s="345"/>
      <c r="C66" s="345"/>
      <c r="D66" s="345"/>
      <c r="E66" s="346"/>
      <c r="F66" s="346"/>
      <c r="G66" s="346"/>
      <c r="H66" s="345"/>
      <c r="I66" s="345"/>
      <c r="J66" s="346"/>
      <c r="K66" s="346"/>
      <c r="L66" s="346"/>
      <c r="M66" s="346"/>
      <c r="N66" s="346"/>
      <c r="O66" s="346"/>
      <c r="P66" s="346"/>
      <c r="Q66" s="346"/>
      <c r="R66" s="346"/>
      <c r="S66" s="346"/>
      <c r="T66" s="346"/>
      <c r="U66" s="346"/>
      <c r="V66" s="345"/>
      <c r="W66" s="369"/>
      <c r="X66" s="346"/>
      <c r="Y66" s="346"/>
      <c r="Z66" s="346"/>
      <c r="AA66" s="346"/>
      <c r="AB66" s="346"/>
      <c r="AC66" s="346"/>
      <c r="AD66" s="346"/>
      <c r="AE66" s="346"/>
      <c r="AF66" s="346"/>
    </row>
    <row r="67" spans="1:32">
      <c r="A67" s="346"/>
      <c r="B67" s="345"/>
      <c r="C67" s="345"/>
      <c r="D67" s="345"/>
      <c r="E67" s="346"/>
      <c r="F67" s="346"/>
      <c r="G67" s="346"/>
      <c r="H67" s="345"/>
      <c r="I67" s="345"/>
      <c r="J67" s="346"/>
      <c r="K67" s="346"/>
      <c r="L67" s="346"/>
      <c r="M67" s="346"/>
      <c r="N67" s="346"/>
      <c r="O67" s="346"/>
      <c r="P67" s="346"/>
      <c r="Q67" s="346"/>
      <c r="R67" s="346"/>
      <c r="S67" s="346"/>
      <c r="T67" s="346"/>
      <c r="U67" s="346"/>
      <c r="V67" s="345"/>
      <c r="W67" s="369"/>
      <c r="X67" s="346"/>
      <c r="Y67" s="346"/>
      <c r="Z67" s="346"/>
      <c r="AA67" s="346"/>
      <c r="AB67" s="346"/>
      <c r="AC67" s="346"/>
      <c r="AD67" s="346"/>
      <c r="AE67" s="346"/>
      <c r="AF67" s="346"/>
    </row>
    <row r="68" spans="1:32">
      <c r="A68" s="346"/>
      <c r="B68" s="345"/>
      <c r="C68" s="345"/>
      <c r="D68" s="345"/>
      <c r="E68" s="346"/>
      <c r="F68" s="346"/>
      <c r="G68" s="346"/>
      <c r="H68" s="345"/>
      <c r="I68" s="345"/>
      <c r="J68" s="346"/>
      <c r="K68" s="346"/>
      <c r="L68" s="346"/>
      <c r="M68" s="346"/>
      <c r="N68" s="346"/>
      <c r="O68" s="346"/>
      <c r="P68" s="346"/>
      <c r="Q68" s="346"/>
      <c r="R68" s="346"/>
      <c r="S68" s="346"/>
      <c r="T68" s="346"/>
      <c r="U68" s="346"/>
      <c r="V68" s="345"/>
      <c r="W68" s="369"/>
      <c r="X68" s="346"/>
      <c r="Y68" s="346"/>
      <c r="Z68" s="346"/>
      <c r="AA68" s="346"/>
      <c r="AB68" s="346"/>
      <c r="AC68" s="346"/>
      <c r="AD68" s="346"/>
      <c r="AE68" s="346"/>
      <c r="AF68" s="346"/>
    </row>
    <row r="69" spans="1:32">
      <c r="A69" s="346"/>
      <c r="B69" s="345"/>
      <c r="C69" s="345"/>
      <c r="D69" s="345"/>
      <c r="E69" s="346"/>
      <c r="F69" s="346"/>
      <c r="G69" s="346"/>
      <c r="H69" s="345"/>
      <c r="I69" s="345"/>
      <c r="J69" s="346"/>
      <c r="K69" s="346"/>
      <c r="L69" s="346"/>
      <c r="M69" s="346"/>
      <c r="N69" s="346"/>
      <c r="O69" s="346"/>
      <c r="P69" s="346"/>
      <c r="Q69" s="346"/>
      <c r="R69" s="346"/>
      <c r="S69" s="346"/>
      <c r="T69" s="346"/>
      <c r="U69" s="346"/>
      <c r="V69" s="345"/>
      <c r="W69" s="369"/>
      <c r="X69" s="346"/>
      <c r="Y69" s="346"/>
      <c r="Z69" s="346"/>
      <c r="AA69" s="346"/>
      <c r="AB69" s="346"/>
      <c r="AC69" s="346"/>
      <c r="AD69" s="346"/>
      <c r="AE69" s="346"/>
      <c r="AF69" s="346"/>
    </row>
    <row r="70" spans="1:32">
      <c r="A70" s="346"/>
      <c r="B70" s="345"/>
      <c r="C70" s="345"/>
      <c r="D70" s="345"/>
      <c r="E70" s="346"/>
      <c r="F70" s="346"/>
      <c r="G70" s="346"/>
      <c r="H70" s="345"/>
      <c r="I70" s="345"/>
      <c r="J70" s="346"/>
      <c r="K70" s="346"/>
      <c r="L70" s="346"/>
      <c r="M70" s="346"/>
      <c r="N70" s="346"/>
      <c r="O70" s="346"/>
      <c r="P70" s="346"/>
      <c r="Q70" s="346"/>
      <c r="R70" s="346"/>
      <c r="S70" s="346"/>
      <c r="T70" s="346"/>
      <c r="U70" s="346"/>
      <c r="V70" s="345"/>
      <c r="W70" s="369"/>
      <c r="X70" s="346"/>
      <c r="Y70" s="346"/>
      <c r="Z70" s="346"/>
      <c r="AA70" s="346"/>
      <c r="AB70" s="346"/>
      <c r="AC70" s="346"/>
      <c r="AD70" s="346"/>
      <c r="AE70" s="346"/>
      <c r="AF70" s="346"/>
    </row>
    <row r="71" spans="1:32">
      <c r="A71" s="346"/>
      <c r="B71" s="345"/>
      <c r="C71" s="345"/>
      <c r="D71" s="345"/>
      <c r="E71" s="346"/>
      <c r="F71" s="346"/>
      <c r="G71" s="346"/>
      <c r="H71" s="345"/>
      <c r="I71" s="345"/>
      <c r="J71" s="346"/>
      <c r="K71" s="346"/>
      <c r="L71" s="346"/>
      <c r="M71" s="346"/>
      <c r="N71" s="346"/>
      <c r="O71" s="346"/>
      <c r="P71" s="346"/>
      <c r="Q71" s="346"/>
      <c r="R71" s="346"/>
      <c r="S71" s="346"/>
      <c r="T71" s="346"/>
      <c r="U71" s="346"/>
      <c r="V71" s="345"/>
      <c r="W71" s="369"/>
      <c r="X71" s="346"/>
      <c r="Y71" s="346"/>
      <c r="Z71" s="346"/>
      <c r="AA71" s="346"/>
      <c r="AB71" s="346"/>
      <c r="AC71" s="346"/>
      <c r="AD71" s="346"/>
      <c r="AE71" s="346"/>
      <c r="AF71" s="346"/>
    </row>
    <row r="72" spans="1:32">
      <c r="A72" s="346"/>
      <c r="B72" s="345"/>
      <c r="C72" s="345"/>
      <c r="D72" s="345"/>
      <c r="E72" s="346"/>
      <c r="F72" s="346"/>
      <c r="G72" s="346"/>
      <c r="H72" s="345"/>
      <c r="I72" s="345"/>
      <c r="J72" s="346"/>
      <c r="K72" s="346"/>
      <c r="L72" s="346"/>
      <c r="M72" s="346"/>
      <c r="N72" s="346"/>
      <c r="O72" s="346"/>
      <c r="P72" s="346"/>
      <c r="Q72" s="346"/>
      <c r="R72" s="346"/>
      <c r="S72" s="346"/>
      <c r="T72" s="346"/>
      <c r="U72" s="346"/>
      <c r="V72" s="345"/>
      <c r="W72" s="369"/>
      <c r="X72" s="346"/>
      <c r="Y72" s="346"/>
      <c r="Z72" s="346"/>
      <c r="AA72" s="346"/>
      <c r="AB72" s="346"/>
      <c r="AC72" s="346"/>
      <c r="AD72" s="346"/>
      <c r="AE72" s="346"/>
      <c r="AF72" s="346"/>
    </row>
    <row r="73" spans="1:32">
      <c r="A73" s="346"/>
      <c r="B73" s="345"/>
      <c r="C73" s="345"/>
      <c r="D73" s="345"/>
      <c r="E73" s="346"/>
      <c r="F73" s="346"/>
      <c r="G73" s="346"/>
      <c r="H73" s="345"/>
      <c r="I73" s="345"/>
      <c r="J73" s="346"/>
      <c r="K73" s="346"/>
      <c r="L73" s="346"/>
      <c r="M73" s="346"/>
      <c r="N73" s="346"/>
      <c r="O73" s="346"/>
      <c r="P73" s="346"/>
      <c r="Q73" s="346"/>
      <c r="R73" s="346"/>
      <c r="S73" s="346"/>
      <c r="T73" s="346"/>
      <c r="U73" s="346"/>
      <c r="V73" s="345"/>
      <c r="W73" s="369"/>
      <c r="X73" s="346"/>
      <c r="Y73" s="346"/>
      <c r="Z73" s="346"/>
      <c r="AA73" s="346"/>
      <c r="AB73" s="346"/>
      <c r="AC73" s="346"/>
      <c r="AD73" s="346"/>
      <c r="AE73" s="346"/>
      <c r="AF73" s="346"/>
    </row>
    <row r="74" spans="1:32">
      <c r="A74" s="346"/>
      <c r="B74" s="345"/>
      <c r="C74" s="345"/>
      <c r="D74" s="345"/>
      <c r="E74" s="346"/>
      <c r="F74" s="346"/>
      <c r="G74" s="346"/>
      <c r="H74" s="345"/>
      <c r="I74" s="345"/>
      <c r="J74" s="346"/>
      <c r="K74" s="346"/>
      <c r="L74" s="346"/>
      <c r="M74" s="346"/>
      <c r="N74" s="346"/>
      <c r="O74" s="346"/>
      <c r="P74" s="346"/>
      <c r="Q74" s="346"/>
      <c r="R74" s="346"/>
      <c r="S74" s="346"/>
      <c r="T74" s="346"/>
      <c r="U74" s="346"/>
      <c r="V74" s="345"/>
      <c r="W74" s="369"/>
      <c r="X74" s="346"/>
      <c r="Y74" s="346"/>
      <c r="Z74" s="346"/>
      <c r="AA74" s="346"/>
      <c r="AB74" s="346"/>
      <c r="AC74" s="346"/>
      <c r="AD74" s="346"/>
      <c r="AE74" s="346"/>
      <c r="AF74" s="346"/>
    </row>
    <row r="75" spans="1:32">
      <c r="A75" s="346"/>
      <c r="B75" s="345"/>
      <c r="C75" s="345"/>
      <c r="D75" s="345"/>
      <c r="E75" s="346"/>
      <c r="F75" s="346"/>
      <c r="G75" s="346"/>
      <c r="H75" s="345"/>
      <c r="I75" s="345"/>
      <c r="J75" s="346"/>
      <c r="K75" s="346"/>
      <c r="L75" s="346"/>
      <c r="M75" s="346"/>
      <c r="N75" s="346"/>
      <c r="O75" s="346"/>
      <c r="P75" s="346"/>
      <c r="Q75" s="346"/>
      <c r="R75" s="346"/>
      <c r="S75" s="346"/>
      <c r="T75" s="346"/>
      <c r="U75" s="346"/>
      <c r="V75" s="345"/>
      <c r="W75" s="369"/>
      <c r="X75" s="346"/>
      <c r="Y75" s="346"/>
      <c r="Z75" s="346"/>
      <c r="AA75" s="346"/>
      <c r="AB75" s="346"/>
      <c r="AC75" s="346"/>
      <c r="AD75" s="346"/>
      <c r="AE75" s="346"/>
      <c r="AF75" s="346"/>
    </row>
    <row r="76" spans="1:32">
      <c r="A76" s="346"/>
      <c r="B76" s="345"/>
      <c r="C76" s="345"/>
      <c r="D76" s="345"/>
      <c r="E76" s="346"/>
      <c r="F76" s="346"/>
      <c r="G76" s="346"/>
      <c r="H76" s="345"/>
      <c r="I76" s="345"/>
      <c r="J76" s="346"/>
      <c r="K76" s="346"/>
      <c r="L76" s="346"/>
      <c r="M76" s="346"/>
      <c r="N76" s="346"/>
      <c r="O76" s="346"/>
      <c r="P76" s="346"/>
      <c r="Q76" s="346"/>
      <c r="R76" s="346"/>
      <c r="S76" s="346"/>
      <c r="T76" s="346"/>
      <c r="U76" s="346"/>
      <c r="V76" s="345"/>
      <c r="W76" s="369"/>
      <c r="X76" s="346"/>
      <c r="Y76" s="346"/>
      <c r="Z76" s="346"/>
      <c r="AA76" s="346"/>
      <c r="AB76" s="346"/>
      <c r="AC76" s="346"/>
      <c r="AD76" s="346"/>
      <c r="AE76" s="346"/>
      <c r="AF76" s="346"/>
    </row>
    <row r="77" spans="1:32">
      <c r="A77" s="346"/>
      <c r="B77" s="345"/>
      <c r="C77" s="345"/>
      <c r="D77" s="345"/>
      <c r="E77" s="346"/>
      <c r="F77" s="346"/>
      <c r="G77" s="346"/>
      <c r="H77" s="345"/>
      <c r="I77" s="345"/>
      <c r="J77" s="346"/>
      <c r="K77" s="346"/>
      <c r="L77" s="346"/>
      <c r="M77" s="346"/>
      <c r="N77" s="346"/>
      <c r="O77" s="346"/>
      <c r="P77" s="346"/>
      <c r="Q77" s="346"/>
      <c r="R77" s="346"/>
      <c r="S77" s="346"/>
      <c r="T77" s="346"/>
      <c r="U77" s="346"/>
      <c r="V77" s="345"/>
      <c r="W77" s="369"/>
      <c r="X77" s="346"/>
      <c r="Y77" s="346"/>
      <c r="Z77" s="346"/>
      <c r="AA77" s="346"/>
      <c r="AB77" s="346"/>
      <c r="AC77" s="346"/>
      <c r="AD77" s="346"/>
      <c r="AE77" s="346"/>
      <c r="AF77" s="346"/>
    </row>
    <row r="78" spans="1:32">
      <c r="A78" s="346"/>
      <c r="B78" s="345"/>
      <c r="C78" s="345"/>
      <c r="D78" s="345"/>
      <c r="E78" s="346"/>
      <c r="F78" s="346"/>
      <c r="G78" s="346"/>
      <c r="H78" s="345"/>
      <c r="I78" s="345"/>
      <c r="J78" s="346"/>
      <c r="K78" s="346"/>
      <c r="L78" s="346"/>
      <c r="M78" s="346"/>
      <c r="N78" s="346"/>
      <c r="O78" s="346"/>
      <c r="P78" s="346"/>
      <c r="Q78" s="346"/>
      <c r="R78" s="346"/>
      <c r="S78" s="346"/>
      <c r="T78" s="346"/>
      <c r="U78" s="346"/>
      <c r="V78" s="345"/>
      <c r="W78" s="369"/>
      <c r="X78" s="346"/>
      <c r="Y78" s="346"/>
      <c r="Z78" s="346"/>
      <c r="AA78" s="346"/>
      <c r="AB78" s="346"/>
      <c r="AC78" s="346"/>
      <c r="AD78" s="346"/>
      <c r="AE78" s="346"/>
      <c r="AF78" s="346"/>
    </row>
    <row r="79" spans="1:32">
      <c r="A79" s="346"/>
      <c r="B79" s="345"/>
      <c r="C79" s="345"/>
      <c r="D79" s="345"/>
      <c r="E79" s="346"/>
      <c r="F79" s="346"/>
      <c r="G79" s="346"/>
      <c r="H79" s="345"/>
      <c r="I79" s="345"/>
      <c r="J79" s="346"/>
      <c r="K79" s="346"/>
      <c r="L79" s="346"/>
      <c r="M79" s="346"/>
      <c r="N79" s="346"/>
      <c r="O79" s="346"/>
      <c r="P79" s="346"/>
      <c r="Q79" s="346"/>
      <c r="R79" s="346"/>
      <c r="S79" s="346"/>
      <c r="T79" s="346"/>
      <c r="U79" s="346"/>
      <c r="V79" s="345"/>
      <c r="W79" s="369"/>
      <c r="X79" s="346"/>
      <c r="Y79" s="346"/>
      <c r="Z79" s="346"/>
      <c r="AA79" s="346"/>
      <c r="AB79" s="346"/>
      <c r="AC79" s="346"/>
      <c r="AD79" s="346"/>
      <c r="AE79" s="346"/>
      <c r="AF79" s="346"/>
    </row>
    <row r="80" spans="1:32">
      <c r="A80" s="346"/>
      <c r="B80" s="345"/>
      <c r="C80" s="345"/>
      <c r="D80" s="345"/>
      <c r="E80" s="346"/>
      <c r="F80" s="346"/>
      <c r="G80" s="346"/>
      <c r="H80" s="345"/>
      <c r="I80" s="345"/>
      <c r="J80" s="346"/>
      <c r="K80" s="346"/>
      <c r="L80" s="346"/>
      <c r="M80" s="346"/>
      <c r="N80" s="346"/>
      <c r="O80" s="346"/>
      <c r="P80" s="346"/>
      <c r="Q80" s="346"/>
      <c r="R80" s="346"/>
      <c r="S80" s="346"/>
      <c r="T80" s="346"/>
      <c r="U80" s="346"/>
      <c r="V80" s="345"/>
      <c r="W80" s="369"/>
      <c r="X80" s="346"/>
      <c r="Y80" s="346"/>
      <c r="Z80" s="346"/>
      <c r="AA80" s="346"/>
      <c r="AB80" s="346"/>
      <c r="AC80" s="346"/>
      <c r="AD80" s="346"/>
      <c r="AE80" s="346"/>
      <c r="AF80" s="346"/>
    </row>
    <row r="81" spans="1:32">
      <c r="A81" s="346"/>
      <c r="B81" s="345"/>
      <c r="C81" s="345"/>
      <c r="D81" s="345"/>
      <c r="E81" s="346"/>
      <c r="F81" s="346"/>
      <c r="G81" s="346"/>
      <c r="H81" s="345"/>
      <c r="I81" s="345"/>
      <c r="J81" s="346"/>
      <c r="K81" s="346"/>
      <c r="L81" s="346"/>
      <c r="M81" s="346"/>
      <c r="N81" s="346"/>
      <c r="O81" s="346"/>
      <c r="P81" s="346"/>
      <c r="Q81" s="346"/>
      <c r="R81" s="346"/>
      <c r="S81" s="346"/>
      <c r="T81" s="346"/>
      <c r="U81" s="346"/>
      <c r="V81" s="345"/>
      <c r="W81" s="369"/>
      <c r="X81" s="346"/>
      <c r="Y81" s="346"/>
      <c r="Z81" s="346"/>
      <c r="AA81" s="346"/>
      <c r="AB81" s="346"/>
      <c r="AC81" s="346"/>
      <c r="AD81" s="346"/>
      <c r="AE81" s="346"/>
      <c r="AF81" s="346"/>
    </row>
    <row r="82" spans="1:32">
      <c r="A82" s="346"/>
      <c r="B82" s="345"/>
      <c r="C82" s="345"/>
      <c r="D82" s="345"/>
      <c r="E82" s="346"/>
      <c r="F82" s="346"/>
      <c r="G82" s="346"/>
      <c r="H82" s="345"/>
      <c r="I82" s="345"/>
      <c r="J82" s="346"/>
      <c r="K82" s="346"/>
      <c r="L82" s="346"/>
      <c r="M82" s="346"/>
      <c r="N82" s="346"/>
      <c r="O82" s="346"/>
      <c r="P82" s="346"/>
      <c r="Q82" s="346"/>
      <c r="R82" s="346"/>
      <c r="S82" s="346"/>
      <c r="T82" s="346"/>
      <c r="U82" s="346"/>
      <c r="V82" s="345"/>
      <c r="W82" s="369"/>
      <c r="X82" s="346"/>
      <c r="Y82" s="346"/>
      <c r="Z82" s="346"/>
      <c r="AA82" s="346"/>
      <c r="AB82" s="346"/>
      <c r="AC82" s="346"/>
      <c r="AD82" s="346"/>
      <c r="AE82" s="346"/>
      <c r="AF82" s="346"/>
    </row>
    <row r="83" spans="1:32">
      <c r="A83" s="346"/>
      <c r="B83" s="345"/>
      <c r="C83" s="345"/>
      <c r="D83" s="345"/>
      <c r="E83" s="346"/>
      <c r="F83" s="346"/>
      <c r="G83" s="346"/>
      <c r="H83" s="345"/>
      <c r="I83" s="345"/>
      <c r="J83" s="346"/>
      <c r="K83" s="346"/>
      <c r="L83" s="346"/>
      <c r="M83" s="346"/>
      <c r="N83" s="346"/>
      <c r="O83" s="346"/>
      <c r="P83" s="346"/>
      <c r="Q83" s="346"/>
      <c r="R83" s="346"/>
      <c r="S83" s="346"/>
      <c r="T83" s="346"/>
      <c r="U83" s="346"/>
      <c r="V83" s="345"/>
      <c r="W83" s="369"/>
      <c r="X83" s="346"/>
      <c r="Y83" s="346"/>
      <c r="Z83" s="346"/>
      <c r="AA83" s="346"/>
      <c r="AB83" s="346"/>
      <c r="AC83" s="346"/>
      <c r="AD83" s="346"/>
      <c r="AE83" s="346"/>
      <c r="AF83" s="346"/>
    </row>
    <row r="84" spans="1:32">
      <c r="A84" s="346"/>
      <c r="B84" s="345"/>
      <c r="C84" s="345"/>
      <c r="D84" s="345"/>
      <c r="E84" s="346"/>
      <c r="F84" s="346"/>
      <c r="G84" s="346"/>
      <c r="H84" s="345"/>
      <c r="I84" s="345"/>
      <c r="J84" s="346"/>
      <c r="K84" s="346"/>
      <c r="L84" s="346"/>
      <c r="M84" s="346"/>
      <c r="N84" s="346"/>
      <c r="O84" s="346"/>
      <c r="P84" s="346"/>
      <c r="Q84" s="346"/>
      <c r="R84" s="346"/>
      <c r="S84" s="346"/>
      <c r="T84" s="346"/>
      <c r="U84" s="346"/>
      <c r="V84" s="345"/>
      <c r="W84" s="369"/>
      <c r="X84" s="346"/>
      <c r="Y84" s="346"/>
      <c r="Z84" s="346"/>
      <c r="AA84" s="346"/>
      <c r="AB84" s="346"/>
      <c r="AC84" s="346"/>
      <c r="AD84" s="346"/>
      <c r="AE84" s="346"/>
      <c r="AF84" s="346"/>
    </row>
    <row r="85" spans="1:32">
      <c r="A85" s="346"/>
      <c r="B85" s="345"/>
      <c r="C85" s="345"/>
      <c r="D85" s="345"/>
      <c r="E85" s="346"/>
      <c r="F85" s="346"/>
      <c r="G85" s="346"/>
      <c r="H85" s="345"/>
      <c r="I85" s="345"/>
      <c r="J85" s="346"/>
      <c r="K85" s="346"/>
      <c r="L85" s="346"/>
      <c r="M85" s="346"/>
      <c r="N85" s="346"/>
      <c r="O85" s="346"/>
      <c r="P85" s="346"/>
      <c r="Q85" s="346"/>
      <c r="R85" s="346"/>
      <c r="S85" s="346"/>
      <c r="T85" s="346"/>
      <c r="U85" s="346"/>
      <c r="V85" s="345"/>
      <c r="W85" s="369"/>
      <c r="X85" s="346"/>
      <c r="Y85" s="346"/>
      <c r="Z85" s="346"/>
      <c r="AA85" s="346"/>
      <c r="AB85" s="346"/>
      <c r="AC85" s="346"/>
      <c r="AD85" s="346"/>
      <c r="AE85" s="346"/>
      <c r="AF85" s="346"/>
    </row>
    <row r="86" spans="1:32">
      <c r="A86" s="346"/>
      <c r="B86" s="345"/>
      <c r="C86" s="345"/>
      <c r="D86" s="345"/>
      <c r="E86" s="346"/>
      <c r="F86" s="346"/>
      <c r="G86" s="346"/>
      <c r="H86" s="345"/>
      <c r="I86" s="345"/>
      <c r="J86" s="346"/>
      <c r="K86" s="346"/>
      <c r="L86" s="346"/>
      <c r="M86" s="346"/>
      <c r="N86" s="346"/>
      <c r="O86" s="346"/>
      <c r="P86" s="346"/>
      <c r="Q86" s="346"/>
      <c r="R86" s="346"/>
      <c r="S86" s="346"/>
      <c r="T86" s="346"/>
      <c r="U86" s="346"/>
      <c r="V86" s="345"/>
      <c r="W86" s="369"/>
      <c r="X86" s="346"/>
      <c r="Y86" s="346"/>
      <c r="Z86" s="346"/>
      <c r="AA86" s="346"/>
      <c r="AB86" s="346"/>
      <c r="AC86" s="346"/>
      <c r="AD86" s="346"/>
      <c r="AE86" s="346"/>
      <c r="AF86" s="346"/>
    </row>
    <row r="87" spans="1:32">
      <c r="A87" s="346"/>
      <c r="B87" s="345"/>
      <c r="C87" s="345"/>
      <c r="D87" s="345"/>
      <c r="E87" s="346"/>
      <c r="F87" s="346"/>
      <c r="G87" s="346"/>
      <c r="H87" s="345"/>
      <c r="I87" s="345"/>
      <c r="J87" s="346"/>
      <c r="K87" s="346"/>
      <c r="L87" s="346"/>
      <c r="M87" s="346"/>
      <c r="N87" s="346"/>
      <c r="O87" s="346"/>
      <c r="P87" s="346"/>
      <c r="Q87" s="346"/>
      <c r="R87" s="346"/>
      <c r="S87" s="346"/>
      <c r="T87" s="346"/>
      <c r="U87" s="346"/>
      <c r="V87" s="345"/>
      <c r="W87" s="369"/>
      <c r="X87" s="346"/>
      <c r="Y87" s="346"/>
      <c r="Z87" s="346"/>
      <c r="AA87" s="346"/>
      <c r="AB87" s="346"/>
      <c r="AC87" s="346"/>
      <c r="AD87" s="346"/>
      <c r="AE87" s="346"/>
      <c r="AF87" s="346"/>
    </row>
    <row r="88" spans="1:32">
      <c r="A88" s="346"/>
      <c r="B88" s="345"/>
      <c r="C88" s="345"/>
      <c r="D88" s="345"/>
      <c r="E88" s="346"/>
      <c r="F88" s="346"/>
      <c r="G88" s="346"/>
      <c r="H88" s="345"/>
      <c r="I88" s="345"/>
      <c r="J88" s="346"/>
      <c r="K88" s="346"/>
      <c r="L88" s="346"/>
      <c r="M88" s="346"/>
      <c r="N88" s="346"/>
      <c r="O88" s="346"/>
      <c r="P88" s="346"/>
      <c r="Q88" s="346"/>
      <c r="R88" s="346"/>
      <c r="S88" s="346"/>
      <c r="T88" s="346"/>
      <c r="U88" s="346"/>
      <c r="V88" s="345"/>
      <c r="W88" s="369"/>
      <c r="X88" s="346"/>
      <c r="Y88" s="346"/>
      <c r="Z88" s="346"/>
      <c r="AA88" s="346"/>
      <c r="AB88" s="346"/>
      <c r="AC88" s="346"/>
      <c r="AD88" s="346"/>
      <c r="AE88" s="346"/>
      <c r="AF88" s="346"/>
    </row>
    <row r="89" spans="1:32">
      <c r="A89" s="346"/>
      <c r="B89" s="345"/>
      <c r="C89" s="345"/>
      <c r="D89" s="345"/>
      <c r="E89" s="346"/>
      <c r="F89" s="346"/>
      <c r="G89" s="346"/>
      <c r="H89" s="345"/>
      <c r="I89" s="345"/>
      <c r="J89" s="346"/>
      <c r="K89" s="346"/>
      <c r="L89" s="346"/>
      <c r="M89" s="346"/>
      <c r="N89" s="346"/>
      <c r="O89" s="346"/>
      <c r="P89" s="346"/>
      <c r="Q89" s="346"/>
      <c r="R89" s="346"/>
      <c r="S89" s="346"/>
      <c r="T89" s="346"/>
      <c r="U89" s="346"/>
      <c r="V89" s="345"/>
      <c r="W89" s="369"/>
      <c r="X89" s="346"/>
      <c r="Y89" s="346"/>
      <c r="Z89" s="346"/>
      <c r="AA89" s="346"/>
      <c r="AB89" s="346"/>
      <c r="AC89" s="346"/>
      <c r="AD89" s="346"/>
      <c r="AE89" s="346"/>
      <c r="AF89" s="346"/>
    </row>
    <row r="90" spans="1:32">
      <c r="A90" s="346"/>
      <c r="B90" s="345"/>
      <c r="C90" s="345"/>
      <c r="D90" s="345"/>
      <c r="E90" s="346"/>
      <c r="F90" s="346"/>
      <c r="G90" s="346"/>
      <c r="H90" s="345"/>
      <c r="I90" s="345"/>
      <c r="J90" s="346"/>
      <c r="K90" s="346"/>
      <c r="L90" s="346"/>
      <c r="M90" s="346"/>
      <c r="N90" s="346"/>
      <c r="O90" s="346"/>
      <c r="P90" s="346"/>
      <c r="Q90" s="346"/>
      <c r="R90" s="346"/>
      <c r="S90" s="346"/>
      <c r="T90" s="346"/>
      <c r="U90" s="346"/>
      <c r="V90" s="345"/>
      <c r="W90" s="369"/>
      <c r="X90" s="346"/>
      <c r="Y90" s="346"/>
      <c r="Z90" s="346"/>
      <c r="AA90" s="346"/>
      <c r="AB90" s="346"/>
      <c r="AC90" s="346"/>
      <c r="AD90" s="346"/>
      <c r="AE90" s="346"/>
      <c r="AF90" s="346"/>
    </row>
    <row r="91" spans="1:32">
      <c r="A91" s="346"/>
      <c r="B91" s="345"/>
      <c r="C91" s="345"/>
      <c r="D91" s="345"/>
      <c r="E91" s="346"/>
      <c r="F91" s="346"/>
      <c r="G91" s="346"/>
      <c r="H91" s="345"/>
      <c r="I91" s="345"/>
      <c r="J91" s="346"/>
      <c r="K91" s="346"/>
      <c r="L91" s="346"/>
      <c r="M91" s="346"/>
      <c r="N91" s="346"/>
      <c r="O91" s="346"/>
      <c r="P91" s="346"/>
      <c r="Q91" s="346"/>
      <c r="R91" s="346"/>
      <c r="S91" s="346"/>
      <c r="T91" s="346"/>
      <c r="U91" s="346"/>
      <c r="V91" s="345"/>
      <c r="W91" s="369"/>
      <c r="X91" s="346"/>
      <c r="Y91" s="346"/>
      <c r="Z91" s="346"/>
      <c r="AA91" s="346"/>
      <c r="AB91" s="346"/>
      <c r="AC91" s="346"/>
      <c r="AD91" s="346"/>
      <c r="AE91" s="346"/>
      <c r="AF91" s="346"/>
    </row>
    <row r="92" spans="1:32">
      <c r="A92" s="346"/>
      <c r="B92" s="345"/>
      <c r="C92" s="345"/>
      <c r="D92" s="345"/>
      <c r="E92" s="346"/>
      <c r="F92" s="346"/>
      <c r="G92" s="346"/>
      <c r="H92" s="345"/>
      <c r="I92" s="345"/>
      <c r="J92" s="346"/>
      <c r="K92" s="346"/>
      <c r="L92" s="346"/>
      <c r="M92" s="346"/>
      <c r="N92" s="346"/>
      <c r="O92" s="346"/>
      <c r="P92" s="346"/>
      <c r="Q92" s="346"/>
      <c r="R92" s="346"/>
      <c r="S92" s="346"/>
      <c r="T92" s="346"/>
      <c r="U92" s="346"/>
      <c r="V92" s="345"/>
      <c r="W92" s="369"/>
      <c r="X92" s="346"/>
      <c r="Y92" s="346"/>
      <c r="Z92" s="346"/>
      <c r="AA92" s="346"/>
      <c r="AB92" s="346"/>
      <c r="AC92" s="346"/>
      <c r="AD92" s="346"/>
      <c r="AE92" s="346"/>
      <c r="AF92" s="346"/>
    </row>
    <row r="93" spans="1:32">
      <c r="A93" s="346"/>
      <c r="B93" s="345"/>
      <c r="C93" s="345"/>
      <c r="D93" s="345"/>
      <c r="E93" s="346"/>
      <c r="F93" s="346"/>
      <c r="G93" s="346"/>
      <c r="H93" s="345"/>
      <c r="I93" s="345"/>
      <c r="J93" s="346"/>
      <c r="K93" s="346"/>
      <c r="L93" s="346"/>
      <c r="M93" s="346"/>
      <c r="N93" s="346"/>
      <c r="O93" s="346"/>
      <c r="P93" s="346"/>
      <c r="Q93" s="346"/>
      <c r="R93" s="346"/>
      <c r="S93" s="346"/>
      <c r="T93" s="346"/>
      <c r="U93" s="346"/>
      <c r="V93" s="345"/>
      <c r="W93" s="369"/>
      <c r="X93" s="346"/>
      <c r="Y93" s="346"/>
      <c r="Z93" s="346"/>
      <c r="AA93" s="346"/>
      <c r="AB93" s="346"/>
      <c r="AC93" s="346"/>
      <c r="AD93" s="346"/>
      <c r="AE93" s="346"/>
      <c r="AF93" s="346"/>
    </row>
    <row r="94" spans="1:32">
      <c r="A94" s="346"/>
      <c r="B94" s="345"/>
      <c r="C94" s="345"/>
      <c r="D94" s="345"/>
      <c r="E94" s="346"/>
      <c r="F94" s="346"/>
      <c r="G94" s="346"/>
      <c r="H94" s="345"/>
      <c r="I94" s="345"/>
      <c r="J94" s="346"/>
      <c r="K94" s="346"/>
      <c r="L94" s="346"/>
      <c r="M94" s="346"/>
      <c r="N94" s="346"/>
      <c r="O94" s="346"/>
      <c r="P94" s="346"/>
      <c r="Q94" s="346"/>
      <c r="R94" s="346"/>
      <c r="S94" s="346"/>
      <c r="T94" s="346"/>
      <c r="U94" s="346"/>
      <c r="V94" s="345"/>
      <c r="W94" s="369"/>
      <c r="X94" s="346"/>
      <c r="Y94" s="346"/>
      <c r="Z94" s="346"/>
      <c r="AA94" s="346"/>
      <c r="AB94" s="346"/>
      <c r="AC94" s="346"/>
      <c r="AD94" s="346"/>
      <c r="AE94" s="346"/>
      <c r="AF94" s="346"/>
    </row>
    <row r="95" spans="1:32">
      <c r="A95" s="346"/>
      <c r="B95" s="345"/>
      <c r="C95" s="345"/>
      <c r="D95" s="345"/>
      <c r="E95" s="346"/>
      <c r="F95" s="346"/>
      <c r="G95" s="346"/>
      <c r="H95" s="345"/>
      <c r="I95" s="345"/>
      <c r="J95" s="346"/>
      <c r="K95" s="346"/>
      <c r="L95" s="346"/>
      <c r="M95" s="346"/>
      <c r="N95" s="346"/>
      <c r="O95" s="346"/>
      <c r="P95" s="346"/>
      <c r="Q95" s="346"/>
      <c r="R95" s="346"/>
      <c r="S95" s="346"/>
      <c r="T95" s="346"/>
      <c r="U95" s="346"/>
      <c r="V95" s="345"/>
      <c r="W95" s="369"/>
      <c r="X95" s="346"/>
      <c r="Y95" s="346"/>
      <c r="Z95" s="346"/>
      <c r="AA95" s="346"/>
      <c r="AB95" s="346"/>
      <c r="AC95" s="346"/>
      <c r="AD95" s="346"/>
      <c r="AE95" s="346"/>
      <c r="AF95" s="346"/>
    </row>
    <row r="96" spans="1:32">
      <c r="A96" s="346"/>
      <c r="B96" s="345"/>
      <c r="C96" s="345"/>
      <c r="D96" s="345"/>
      <c r="E96" s="346"/>
      <c r="F96" s="346"/>
      <c r="G96" s="346"/>
      <c r="H96" s="345"/>
      <c r="I96" s="345"/>
      <c r="J96" s="346"/>
      <c r="K96" s="346"/>
      <c r="L96" s="346"/>
      <c r="M96" s="346"/>
      <c r="N96" s="346"/>
      <c r="O96" s="346"/>
      <c r="P96" s="346"/>
      <c r="Q96" s="346"/>
      <c r="R96" s="346"/>
      <c r="S96" s="346"/>
      <c r="T96" s="346"/>
      <c r="U96" s="346"/>
      <c r="V96" s="345"/>
      <c r="W96" s="369"/>
      <c r="X96" s="346"/>
      <c r="Y96" s="346"/>
      <c r="Z96" s="346"/>
      <c r="AA96" s="346"/>
      <c r="AB96" s="346"/>
      <c r="AC96" s="346"/>
      <c r="AD96" s="346"/>
      <c r="AE96" s="346"/>
      <c r="AF96" s="346"/>
    </row>
    <row r="97" spans="1:32">
      <c r="A97" s="346"/>
      <c r="B97" s="345"/>
      <c r="C97" s="345"/>
      <c r="D97" s="345"/>
      <c r="E97" s="346"/>
      <c r="F97" s="346"/>
      <c r="G97" s="346"/>
      <c r="H97" s="345"/>
      <c r="I97" s="345"/>
      <c r="J97" s="346"/>
      <c r="K97" s="346"/>
      <c r="L97" s="346"/>
      <c r="M97" s="346"/>
      <c r="N97" s="346"/>
      <c r="O97" s="346"/>
      <c r="P97" s="346"/>
      <c r="Q97" s="346"/>
      <c r="R97" s="346"/>
      <c r="S97" s="346"/>
      <c r="T97" s="346"/>
      <c r="U97" s="346"/>
      <c r="V97" s="345"/>
      <c r="W97" s="369"/>
      <c r="X97" s="346"/>
      <c r="Y97" s="346"/>
      <c r="Z97" s="346"/>
      <c r="AA97" s="346"/>
      <c r="AB97" s="346"/>
      <c r="AC97" s="346"/>
      <c r="AD97" s="346"/>
      <c r="AE97" s="346"/>
      <c r="AF97" s="346"/>
    </row>
    <row r="98" spans="1:32">
      <c r="A98" s="346"/>
      <c r="B98" s="345"/>
      <c r="C98" s="345"/>
      <c r="D98" s="345"/>
      <c r="E98" s="346"/>
      <c r="F98" s="346"/>
      <c r="G98" s="346"/>
      <c r="H98" s="345"/>
      <c r="I98" s="345"/>
      <c r="J98" s="346"/>
      <c r="K98" s="346"/>
      <c r="L98" s="346"/>
      <c r="M98" s="346"/>
      <c r="N98" s="346"/>
      <c r="O98" s="346"/>
      <c r="P98" s="346"/>
      <c r="Q98" s="346"/>
      <c r="R98" s="346"/>
      <c r="S98" s="346"/>
      <c r="T98" s="346"/>
      <c r="U98" s="346"/>
      <c r="V98" s="345"/>
      <c r="W98" s="369"/>
      <c r="X98" s="346"/>
      <c r="Y98" s="346"/>
      <c r="Z98" s="346"/>
      <c r="AA98" s="346"/>
      <c r="AB98" s="346"/>
      <c r="AC98" s="346"/>
      <c r="AD98" s="346"/>
      <c r="AE98" s="346"/>
      <c r="AF98" s="346"/>
    </row>
    <row r="99" spans="1:32">
      <c r="A99" s="346"/>
      <c r="B99" s="345"/>
      <c r="C99" s="345"/>
      <c r="D99" s="345"/>
      <c r="E99" s="346"/>
      <c r="F99" s="346"/>
      <c r="G99" s="346"/>
      <c r="H99" s="345"/>
      <c r="I99" s="345"/>
      <c r="J99" s="346"/>
      <c r="K99" s="346"/>
      <c r="L99" s="346"/>
      <c r="M99" s="346"/>
      <c r="N99" s="346"/>
      <c r="O99" s="346"/>
      <c r="P99" s="346"/>
      <c r="Q99" s="346"/>
      <c r="R99" s="346"/>
      <c r="S99" s="346"/>
      <c r="T99" s="346"/>
      <c r="U99" s="346"/>
      <c r="V99" s="346"/>
      <c r="W99" s="346"/>
      <c r="X99" s="346"/>
      <c r="Y99" s="346"/>
      <c r="Z99" s="346"/>
      <c r="AA99" s="346"/>
      <c r="AB99" s="346"/>
      <c r="AC99" s="346"/>
      <c r="AD99" s="346"/>
      <c r="AE99" s="346"/>
      <c r="AF99" s="346"/>
    </row>
    <row r="100" spans="1:32">
      <c r="A100" s="346"/>
      <c r="B100" s="345"/>
      <c r="C100" s="345"/>
      <c r="D100" s="345"/>
      <c r="E100" s="346"/>
      <c r="F100" s="346"/>
      <c r="G100" s="346"/>
      <c r="H100" s="345"/>
      <c r="I100" s="345"/>
      <c r="J100" s="346"/>
      <c r="K100" s="346"/>
      <c r="L100" s="346"/>
      <c r="M100" s="346"/>
      <c r="N100" s="346"/>
      <c r="O100" s="346"/>
      <c r="P100" s="346"/>
      <c r="Q100" s="346"/>
      <c r="R100" s="346"/>
      <c r="S100" s="346"/>
      <c r="T100" s="346"/>
      <c r="U100" s="346"/>
      <c r="V100" s="346"/>
      <c r="W100" s="346"/>
      <c r="X100" s="346"/>
      <c r="Y100" s="346"/>
      <c r="Z100" s="346"/>
      <c r="AA100" s="346"/>
      <c r="AB100" s="346"/>
      <c r="AC100" s="346"/>
      <c r="AD100" s="346"/>
      <c r="AE100" s="346"/>
      <c r="AF100" s="346"/>
    </row>
    <row r="101" spans="1:32">
      <c r="A101" s="346"/>
      <c r="B101" s="345"/>
      <c r="C101" s="345"/>
      <c r="D101" s="345"/>
      <c r="E101" s="346"/>
      <c r="F101" s="346"/>
      <c r="G101" s="346"/>
      <c r="H101" s="345"/>
      <c r="I101" s="345"/>
      <c r="J101" s="346"/>
      <c r="K101" s="346"/>
      <c r="L101" s="346"/>
      <c r="M101" s="346"/>
      <c r="N101" s="346"/>
      <c r="O101" s="346"/>
      <c r="P101" s="346"/>
      <c r="Q101" s="346"/>
      <c r="R101" s="346"/>
      <c r="S101" s="346"/>
      <c r="T101" s="346"/>
      <c r="U101" s="346"/>
      <c r="V101" s="346"/>
      <c r="W101" s="346"/>
      <c r="X101" s="346"/>
      <c r="Y101" s="346"/>
      <c r="Z101" s="346"/>
      <c r="AA101" s="346"/>
      <c r="AB101" s="346"/>
      <c r="AC101" s="346"/>
      <c r="AD101" s="346"/>
      <c r="AE101" s="346"/>
      <c r="AF101" s="346"/>
    </row>
    <row r="102" spans="1:32">
      <c r="A102" s="346"/>
      <c r="B102" s="345"/>
      <c r="C102" s="345"/>
      <c r="D102" s="345"/>
      <c r="E102" s="346"/>
      <c r="F102" s="346"/>
      <c r="G102" s="346"/>
      <c r="H102" s="345"/>
      <c r="I102" s="345"/>
      <c r="J102" s="346"/>
      <c r="K102" s="346"/>
      <c r="L102" s="346"/>
      <c r="M102" s="346"/>
      <c r="N102" s="346"/>
      <c r="O102" s="346"/>
      <c r="P102" s="346"/>
      <c r="Q102" s="346"/>
      <c r="R102" s="346"/>
      <c r="S102" s="346"/>
      <c r="T102" s="346"/>
      <c r="U102" s="346"/>
      <c r="V102" s="346"/>
      <c r="W102" s="346"/>
      <c r="X102" s="346"/>
      <c r="Y102" s="346"/>
      <c r="Z102" s="346"/>
      <c r="AA102" s="346"/>
      <c r="AB102" s="346"/>
      <c r="AC102" s="346"/>
      <c r="AD102" s="346"/>
      <c r="AE102" s="346"/>
      <c r="AF102" s="346"/>
    </row>
    <row r="103" spans="1:32">
      <c r="A103" s="346"/>
      <c r="B103" s="345"/>
      <c r="C103" s="345"/>
      <c r="D103" s="345"/>
      <c r="E103" s="346"/>
      <c r="F103" s="346"/>
      <c r="G103" s="346"/>
      <c r="H103" s="345"/>
      <c r="I103" s="345"/>
      <c r="J103" s="346"/>
      <c r="K103" s="346"/>
      <c r="L103" s="346"/>
      <c r="M103" s="346"/>
      <c r="N103" s="346"/>
      <c r="O103" s="346"/>
      <c r="P103" s="346"/>
      <c r="Q103" s="346"/>
      <c r="R103" s="346"/>
      <c r="S103" s="346"/>
      <c r="T103" s="346"/>
      <c r="U103" s="346"/>
      <c r="V103" s="346"/>
      <c r="W103" s="346"/>
      <c r="X103" s="346"/>
      <c r="Y103" s="346"/>
      <c r="Z103" s="346"/>
      <c r="AA103" s="346"/>
      <c r="AB103" s="346"/>
      <c r="AC103" s="346"/>
      <c r="AD103" s="346"/>
      <c r="AE103" s="346"/>
      <c r="AF103" s="346"/>
    </row>
    <row r="104" spans="1:32">
      <c r="A104" s="346"/>
      <c r="B104" s="345"/>
      <c r="C104" s="345"/>
      <c r="D104" s="345"/>
      <c r="E104" s="346"/>
      <c r="F104" s="346"/>
      <c r="G104" s="346"/>
      <c r="H104" s="345"/>
      <c r="I104" s="345"/>
      <c r="J104" s="346"/>
      <c r="K104" s="346"/>
      <c r="L104" s="346"/>
      <c r="M104" s="346"/>
      <c r="N104" s="346"/>
      <c r="O104" s="346"/>
      <c r="P104" s="346"/>
      <c r="Q104" s="346"/>
      <c r="R104" s="346"/>
      <c r="S104" s="346"/>
      <c r="T104" s="346"/>
      <c r="U104" s="346"/>
      <c r="V104" s="346"/>
      <c r="W104" s="346"/>
      <c r="X104" s="346"/>
      <c r="Y104" s="346"/>
      <c r="Z104" s="346"/>
      <c r="AA104" s="346"/>
      <c r="AB104" s="346"/>
      <c r="AC104" s="346"/>
      <c r="AD104" s="346"/>
      <c r="AE104" s="346"/>
      <c r="AF104" s="346"/>
    </row>
    <row r="105" spans="1:32">
      <c r="A105" s="346"/>
      <c r="B105" s="345"/>
      <c r="C105" s="345"/>
      <c r="D105" s="345"/>
      <c r="E105" s="346"/>
      <c r="F105" s="346"/>
      <c r="G105" s="346"/>
      <c r="H105" s="345"/>
      <c r="I105" s="345"/>
      <c r="J105" s="346"/>
      <c r="K105" s="346"/>
      <c r="L105" s="346"/>
      <c r="M105" s="346"/>
      <c r="N105" s="346"/>
      <c r="O105" s="346"/>
      <c r="P105" s="346"/>
      <c r="Q105" s="346"/>
      <c r="R105" s="346"/>
      <c r="S105" s="346"/>
      <c r="T105" s="346"/>
      <c r="U105" s="346"/>
      <c r="V105" s="346"/>
      <c r="W105" s="346"/>
      <c r="X105" s="346"/>
      <c r="Y105" s="346"/>
      <c r="Z105" s="346"/>
      <c r="AA105" s="346"/>
      <c r="AB105" s="346"/>
      <c r="AC105" s="346"/>
      <c r="AD105" s="346"/>
      <c r="AE105" s="346"/>
      <c r="AF105" s="346"/>
    </row>
    <row r="106" spans="1:32">
      <c r="A106" s="346"/>
      <c r="B106" s="345"/>
      <c r="C106" s="345"/>
      <c r="D106" s="345"/>
      <c r="E106" s="346"/>
      <c r="F106" s="346"/>
      <c r="G106" s="346"/>
      <c r="H106" s="345"/>
      <c r="I106" s="345"/>
      <c r="J106" s="346"/>
      <c r="K106" s="346"/>
      <c r="L106" s="346"/>
      <c r="M106" s="346"/>
      <c r="N106" s="346"/>
      <c r="O106" s="346"/>
      <c r="P106" s="346"/>
      <c r="Q106" s="346"/>
      <c r="R106" s="346"/>
      <c r="S106" s="346"/>
      <c r="T106" s="346"/>
      <c r="U106" s="346"/>
      <c r="V106" s="346"/>
      <c r="W106" s="346"/>
      <c r="X106" s="346"/>
      <c r="Y106" s="346"/>
      <c r="Z106" s="346"/>
      <c r="AA106" s="346"/>
      <c r="AB106" s="346"/>
      <c r="AC106" s="346"/>
      <c r="AD106" s="346"/>
      <c r="AE106" s="346"/>
      <c r="AF106" s="346"/>
    </row>
    <row r="107" spans="1:32">
      <c r="A107" s="346"/>
      <c r="B107" s="345"/>
      <c r="C107" s="345"/>
      <c r="D107" s="345"/>
      <c r="E107" s="346"/>
      <c r="F107" s="346"/>
      <c r="G107" s="346"/>
      <c r="H107" s="345"/>
      <c r="I107" s="345"/>
      <c r="J107" s="346"/>
      <c r="K107" s="346"/>
      <c r="L107" s="346"/>
      <c r="M107" s="346"/>
      <c r="N107" s="346"/>
      <c r="O107" s="346"/>
      <c r="P107" s="346"/>
      <c r="Q107" s="346"/>
      <c r="R107" s="346"/>
      <c r="S107" s="346"/>
      <c r="T107" s="346"/>
      <c r="U107" s="346"/>
      <c r="V107" s="346"/>
      <c r="W107" s="346"/>
      <c r="X107" s="346"/>
      <c r="Y107" s="346"/>
      <c r="Z107" s="346"/>
      <c r="AA107" s="346"/>
      <c r="AB107" s="346"/>
      <c r="AC107" s="346"/>
      <c r="AD107" s="346"/>
      <c r="AE107" s="346"/>
      <c r="AF107" s="346"/>
    </row>
    <row r="108" spans="1:32">
      <c r="A108" s="346"/>
      <c r="B108" s="345"/>
      <c r="C108" s="345"/>
      <c r="D108" s="345"/>
      <c r="E108" s="346"/>
      <c r="F108" s="346"/>
      <c r="G108" s="346"/>
      <c r="H108" s="345"/>
      <c r="I108" s="345"/>
      <c r="J108" s="346"/>
      <c r="K108" s="346"/>
      <c r="L108" s="346"/>
      <c r="M108" s="346"/>
      <c r="N108" s="346"/>
      <c r="O108" s="346"/>
      <c r="P108" s="346"/>
      <c r="Q108" s="346"/>
      <c r="R108" s="346"/>
      <c r="S108" s="346"/>
      <c r="T108" s="346"/>
      <c r="U108" s="346"/>
      <c r="V108" s="346"/>
      <c r="W108" s="346"/>
      <c r="X108" s="346"/>
      <c r="Y108" s="346"/>
      <c r="Z108" s="346"/>
      <c r="AA108" s="346"/>
      <c r="AB108" s="346"/>
      <c r="AC108" s="346"/>
      <c r="AD108" s="346"/>
      <c r="AE108" s="346"/>
      <c r="AF108" s="346"/>
    </row>
    <row r="109" spans="1:32">
      <c r="A109" s="346"/>
      <c r="B109" s="345"/>
      <c r="C109" s="345"/>
      <c r="D109" s="345"/>
      <c r="E109" s="346"/>
      <c r="F109" s="346"/>
      <c r="G109" s="346"/>
      <c r="H109" s="345"/>
      <c r="I109" s="345"/>
      <c r="J109" s="346"/>
      <c r="K109" s="346"/>
      <c r="L109" s="346"/>
      <c r="M109" s="346"/>
      <c r="N109" s="346"/>
      <c r="O109" s="346"/>
      <c r="P109" s="346"/>
      <c r="Q109" s="346"/>
      <c r="R109" s="346"/>
      <c r="S109" s="346"/>
      <c r="T109" s="346"/>
      <c r="U109" s="346"/>
      <c r="V109" s="346"/>
      <c r="W109" s="346"/>
      <c r="X109" s="346"/>
      <c r="Y109" s="346"/>
      <c r="Z109" s="346"/>
      <c r="AA109" s="346"/>
      <c r="AB109" s="346"/>
      <c r="AC109" s="346"/>
      <c r="AD109" s="346"/>
      <c r="AE109" s="346"/>
      <c r="AF109" s="346"/>
    </row>
    <row r="110" spans="1:32">
      <c r="A110" s="346"/>
      <c r="B110" s="345"/>
      <c r="C110" s="345"/>
      <c r="D110" s="345"/>
      <c r="E110" s="346"/>
      <c r="F110" s="346"/>
      <c r="G110" s="346"/>
      <c r="H110" s="345"/>
      <c r="I110" s="345"/>
      <c r="J110" s="346"/>
      <c r="K110" s="346"/>
      <c r="L110" s="346"/>
      <c r="M110" s="346"/>
      <c r="N110" s="346"/>
      <c r="O110" s="346"/>
      <c r="P110" s="346"/>
      <c r="Q110" s="346"/>
      <c r="R110" s="346"/>
      <c r="S110" s="346"/>
      <c r="T110" s="346"/>
      <c r="U110" s="346"/>
      <c r="V110" s="346"/>
      <c r="W110" s="346"/>
      <c r="X110" s="346"/>
      <c r="Y110" s="346"/>
      <c r="Z110" s="346"/>
      <c r="AA110" s="346"/>
      <c r="AB110" s="346"/>
      <c r="AC110" s="346"/>
      <c r="AD110" s="346"/>
      <c r="AE110" s="346"/>
      <c r="AF110" s="346"/>
    </row>
    <row r="111" spans="1:32">
      <c r="A111" s="346"/>
      <c r="B111" s="345"/>
      <c r="C111" s="345"/>
      <c r="D111" s="345"/>
      <c r="E111" s="346"/>
      <c r="F111" s="346"/>
      <c r="G111" s="346"/>
      <c r="H111" s="345"/>
      <c r="I111" s="345"/>
      <c r="J111" s="346"/>
      <c r="K111" s="346"/>
      <c r="L111" s="346"/>
      <c r="M111" s="346"/>
      <c r="N111" s="346"/>
      <c r="O111" s="346"/>
      <c r="P111" s="346"/>
      <c r="Q111" s="346"/>
      <c r="R111" s="346"/>
      <c r="S111" s="346"/>
      <c r="T111" s="346"/>
      <c r="U111" s="346"/>
      <c r="V111" s="346"/>
      <c r="W111" s="346"/>
      <c r="X111" s="346"/>
      <c r="Y111" s="346"/>
      <c r="Z111" s="346"/>
      <c r="AA111" s="346"/>
      <c r="AB111" s="346"/>
      <c r="AC111" s="346"/>
      <c r="AD111" s="346"/>
      <c r="AE111" s="346"/>
      <c r="AF111" s="346"/>
    </row>
    <row r="112" spans="1:32">
      <c r="A112" s="346"/>
      <c r="B112" s="345"/>
      <c r="C112" s="345"/>
      <c r="D112" s="345"/>
      <c r="E112" s="346"/>
      <c r="F112" s="346"/>
      <c r="G112" s="346"/>
      <c r="H112" s="345"/>
      <c r="I112" s="345"/>
      <c r="J112" s="346"/>
      <c r="K112" s="346"/>
      <c r="L112" s="346"/>
      <c r="M112" s="346"/>
      <c r="N112" s="346"/>
      <c r="O112" s="346"/>
      <c r="P112" s="346"/>
      <c r="Q112" s="346"/>
      <c r="R112" s="346"/>
      <c r="S112" s="346"/>
      <c r="T112" s="346"/>
      <c r="U112" s="346"/>
      <c r="V112" s="346"/>
      <c r="W112" s="346"/>
      <c r="X112" s="346"/>
      <c r="Y112" s="346"/>
      <c r="Z112" s="346"/>
      <c r="AA112" s="346"/>
      <c r="AB112" s="346"/>
      <c r="AC112" s="346"/>
      <c r="AD112" s="346"/>
      <c r="AE112" s="346"/>
      <c r="AF112" s="346"/>
    </row>
    <row r="113" spans="1:32">
      <c r="A113" s="346"/>
      <c r="B113" s="345"/>
      <c r="C113" s="345"/>
      <c r="D113" s="345"/>
      <c r="E113" s="346"/>
      <c r="F113" s="346"/>
      <c r="G113" s="346"/>
      <c r="H113" s="345"/>
      <c r="I113" s="345"/>
      <c r="J113" s="346"/>
      <c r="K113" s="346"/>
      <c r="L113" s="346"/>
      <c r="M113" s="346"/>
      <c r="N113" s="346"/>
      <c r="O113" s="346"/>
      <c r="P113" s="346"/>
      <c r="Q113" s="346"/>
      <c r="R113" s="346"/>
      <c r="S113" s="346"/>
      <c r="T113" s="346"/>
      <c r="U113" s="346"/>
      <c r="V113" s="346"/>
      <c r="W113" s="346"/>
      <c r="X113" s="346"/>
      <c r="Y113" s="346"/>
      <c r="Z113" s="346"/>
      <c r="AA113" s="346"/>
      <c r="AB113" s="346"/>
      <c r="AC113" s="346"/>
      <c r="AD113" s="346"/>
      <c r="AE113" s="346"/>
      <c r="AF113" s="346"/>
    </row>
    <row r="114" spans="1:32">
      <c r="A114" s="346"/>
      <c r="B114" s="345"/>
      <c r="C114" s="345"/>
      <c r="D114" s="345"/>
      <c r="E114" s="346"/>
      <c r="F114" s="346"/>
      <c r="G114" s="346"/>
      <c r="H114" s="345"/>
      <c r="I114" s="345"/>
      <c r="J114" s="346"/>
      <c r="K114" s="346"/>
      <c r="L114" s="346"/>
      <c r="M114" s="346"/>
      <c r="N114" s="346"/>
      <c r="O114" s="346"/>
      <c r="P114" s="346"/>
      <c r="Q114" s="346"/>
      <c r="R114" s="346"/>
      <c r="S114" s="346"/>
      <c r="T114" s="346"/>
      <c r="U114" s="346"/>
      <c r="V114" s="346"/>
      <c r="W114" s="346"/>
      <c r="X114" s="346"/>
      <c r="Y114" s="346"/>
      <c r="Z114" s="346"/>
      <c r="AA114" s="346"/>
      <c r="AB114" s="346"/>
      <c r="AC114" s="346"/>
      <c r="AD114" s="346"/>
      <c r="AE114" s="346"/>
      <c r="AF114" s="346"/>
    </row>
    <row r="115" spans="1:32">
      <c r="A115" s="346"/>
      <c r="B115" s="345"/>
      <c r="C115" s="345"/>
      <c r="D115" s="345"/>
      <c r="E115" s="346"/>
      <c r="F115" s="346"/>
      <c r="G115" s="346"/>
      <c r="H115" s="345"/>
      <c r="I115" s="345"/>
      <c r="J115" s="346"/>
      <c r="K115" s="346"/>
      <c r="L115" s="346"/>
      <c r="M115" s="346"/>
      <c r="N115" s="346"/>
      <c r="O115" s="346"/>
      <c r="P115" s="346"/>
      <c r="Q115" s="346"/>
      <c r="R115" s="346"/>
      <c r="S115" s="346"/>
      <c r="T115" s="346"/>
      <c r="U115" s="346"/>
      <c r="V115" s="346"/>
      <c r="W115" s="346"/>
      <c r="X115" s="346"/>
      <c r="Y115" s="346"/>
      <c r="Z115" s="346"/>
      <c r="AA115" s="346"/>
      <c r="AB115" s="346"/>
      <c r="AC115" s="346"/>
      <c r="AD115" s="346"/>
      <c r="AE115" s="346"/>
      <c r="AF115" s="346"/>
    </row>
    <row r="116" spans="1:32">
      <c r="A116" s="346"/>
      <c r="B116" s="345"/>
      <c r="C116" s="345"/>
      <c r="D116" s="345"/>
      <c r="E116" s="346"/>
      <c r="F116" s="346"/>
      <c r="G116" s="346"/>
      <c r="H116" s="345"/>
      <c r="I116" s="345"/>
      <c r="J116" s="346"/>
      <c r="K116" s="346"/>
      <c r="L116" s="346"/>
      <c r="M116" s="346"/>
      <c r="N116" s="346"/>
      <c r="O116" s="346"/>
      <c r="P116" s="346"/>
      <c r="Q116" s="346"/>
      <c r="R116" s="346"/>
      <c r="S116" s="346"/>
      <c r="T116" s="346"/>
      <c r="U116" s="346"/>
      <c r="V116" s="346"/>
      <c r="W116" s="346"/>
      <c r="X116" s="346"/>
      <c r="Y116" s="346"/>
      <c r="Z116" s="346"/>
      <c r="AA116" s="346"/>
      <c r="AB116" s="346"/>
      <c r="AC116" s="346"/>
      <c r="AD116" s="346"/>
      <c r="AE116" s="346"/>
      <c r="AF116" s="346"/>
    </row>
    <row r="117" spans="1:32">
      <c r="A117" s="346"/>
      <c r="B117" s="345"/>
      <c r="C117" s="345"/>
      <c r="D117" s="345"/>
      <c r="E117" s="346"/>
      <c r="F117" s="346"/>
      <c r="G117" s="346"/>
      <c r="H117" s="345"/>
      <c r="I117" s="345"/>
      <c r="J117" s="346"/>
      <c r="K117" s="346"/>
      <c r="L117" s="346"/>
      <c r="M117" s="346"/>
      <c r="N117" s="346"/>
      <c r="O117" s="346"/>
      <c r="P117" s="346"/>
      <c r="Q117" s="346"/>
      <c r="R117" s="346"/>
      <c r="S117" s="346"/>
      <c r="T117" s="346"/>
      <c r="U117" s="346"/>
      <c r="V117" s="346"/>
      <c r="W117" s="346"/>
      <c r="X117" s="346"/>
      <c r="Y117" s="346"/>
      <c r="Z117" s="346"/>
      <c r="AA117" s="346"/>
      <c r="AB117" s="346"/>
      <c r="AC117" s="346"/>
      <c r="AD117" s="346"/>
      <c r="AE117" s="346"/>
      <c r="AF117" s="346"/>
    </row>
    <row r="118" spans="1:32">
      <c r="A118" s="346"/>
      <c r="B118" s="345"/>
      <c r="C118" s="345"/>
      <c r="D118" s="345"/>
      <c r="E118" s="346"/>
      <c r="F118" s="346"/>
      <c r="G118" s="346"/>
      <c r="H118" s="345"/>
      <c r="I118" s="345"/>
      <c r="J118" s="346"/>
      <c r="K118" s="346"/>
      <c r="L118" s="346"/>
      <c r="M118" s="346"/>
      <c r="N118" s="346"/>
      <c r="O118" s="346"/>
      <c r="P118" s="346"/>
      <c r="Q118" s="346"/>
      <c r="R118" s="346"/>
      <c r="S118" s="346"/>
      <c r="T118" s="346"/>
      <c r="U118" s="346"/>
      <c r="V118" s="346"/>
      <c r="W118" s="346"/>
      <c r="X118" s="346"/>
      <c r="Y118" s="346"/>
      <c r="Z118" s="346"/>
      <c r="AA118" s="346"/>
      <c r="AB118" s="346"/>
      <c r="AC118" s="346"/>
      <c r="AD118" s="346"/>
      <c r="AE118" s="346"/>
      <c r="AF118" s="346"/>
    </row>
    <row r="119" spans="1:32">
      <c r="A119" s="346"/>
      <c r="B119" s="345"/>
      <c r="C119" s="345"/>
      <c r="D119" s="345"/>
      <c r="E119" s="346"/>
      <c r="F119" s="346"/>
      <c r="G119" s="346"/>
      <c r="H119" s="345"/>
      <c r="I119" s="345"/>
      <c r="J119" s="346"/>
      <c r="K119" s="346"/>
      <c r="L119" s="346"/>
      <c r="M119" s="346"/>
      <c r="N119" s="346"/>
      <c r="O119" s="346"/>
      <c r="P119" s="346"/>
      <c r="Q119" s="346"/>
      <c r="R119" s="346"/>
      <c r="S119" s="346"/>
      <c r="T119" s="346"/>
      <c r="U119" s="346"/>
      <c r="V119" s="346"/>
      <c r="W119" s="346"/>
      <c r="X119" s="346"/>
      <c r="Y119" s="346"/>
      <c r="Z119" s="346"/>
      <c r="AA119" s="346"/>
      <c r="AB119" s="346"/>
      <c r="AC119" s="346"/>
      <c r="AD119" s="346"/>
      <c r="AE119" s="346"/>
      <c r="AF119" s="346"/>
    </row>
    <row r="120" spans="1:32">
      <c r="A120" s="346"/>
      <c r="B120" s="345"/>
      <c r="C120" s="345"/>
      <c r="D120" s="345"/>
      <c r="E120" s="346"/>
      <c r="F120" s="346"/>
      <c r="G120" s="346"/>
      <c r="H120" s="345"/>
      <c r="I120" s="345"/>
      <c r="J120" s="346"/>
      <c r="K120" s="346"/>
      <c r="L120" s="346"/>
      <c r="M120" s="346"/>
      <c r="N120" s="346"/>
      <c r="O120" s="346"/>
      <c r="P120" s="346"/>
      <c r="Q120" s="346"/>
      <c r="R120" s="346"/>
      <c r="S120" s="346"/>
      <c r="T120" s="346"/>
      <c r="U120" s="346"/>
      <c r="V120" s="346"/>
      <c r="W120" s="346"/>
      <c r="X120" s="346"/>
      <c r="Y120" s="346"/>
      <c r="Z120" s="346"/>
      <c r="AA120" s="346"/>
      <c r="AB120" s="346"/>
      <c r="AC120" s="346"/>
      <c r="AD120" s="346"/>
      <c r="AE120" s="346"/>
      <c r="AF120" s="346"/>
    </row>
    <row r="121" spans="1:32">
      <c r="A121" s="346"/>
      <c r="B121" s="345"/>
      <c r="C121" s="345"/>
      <c r="D121" s="345"/>
      <c r="E121" s="346"/>
      <c r="F121" s="346"/>
      <c r="G121" s="346"/>
      <c r="H121" s="345"/>
      <c r="I121" s="345"/>
      <c r="J121" s="346"/>
      <c r="K121" s="346"/>
      <c r="L121" s="346"/>
      <c r="M121" s="346"/>
      <c r="N121" s="346"/>
      <c r="O121" s="346"/>
      <c r="P121" s="346"/>
      <c r="Q121" s="346"/>
      <c r="R121" s="346"/>
      <c r="S121" s="346"/>
      <c r="T121" s="346"/>
      <c r="U121" s="346"/>
      <c r="V121" s="346"/>
      <c r="W121" s="346"/>
      <c r="X121" s="346"/>
      <c r="Y121" s="346"/>
      <c r="Z121" s="346"/>
      <c r="AA121" s="346"/>
      <c r="AB121" s="346"/>
      <c r="AC121" s="346"/>
      <c r="AD121" s="346"/>
      <c r="AE121" s="346"/>
      <c r="AF121" s="346"/>
    </row>
    <row r="122" spans="1:32">
      <c r="A122" s="346"/>
      <c r="B122" s="345"/>
      <c r="C122" s="345"/>
      <c r="D122" s="345"/>
      <c r="E122" s="346"/>
      <c r="F122" s="346"/>
      <c r="G122" s="346"/>
      <c r="H122" s="345"/>
      <c r="I122" s="345"/>
      <c r="J122" s="346"/>
      <c r="K122" s="346"/>
      <c r="L122" s="346"/>
      <c r="M122" s="346"/>
      <c r="N122" s="346"/>
      <c r="O122" s="346"/>
      <c r="P122" s="346"/>
      <c r="Q122" s="346"/>
      <c r="R122" s="346"/>
      <c r="S122" s="346"/>
      <c r="T122" s="346"/>
      <c r="U122" s="346"/>
      <c r="V122" s="346"/>
      <c r="W122" s="346"/>
      <c r="X122" s="346"/>
      <c r="Y122" s="346"/>
      <c r="Z122" s="346"/>
      <c r="AA122" s="346"/>
      <c r="AB122" s="346"/>
      <c r="AC122" s="346"/>
      <c r="AD122" s="346"/>
      <c r="AE122" s="346"/>
      <c r="AF122" s="346"/>
    </row>
    <row r="123" spans="1:32">
      <c r="A123" s="346"/>
      <c r="B123" s="345"/>
      <c r="C123" s="345"/>
      <c r="D123" s="345"/>
      <c r="E123" s="346"/>
      <c r="F123" s="346"/>
      <c r="G123" s="346"/>
      <c r="H123" s="345"/>
      <c r="I123" s="345"/>
      <c r="J123" s="346"/>
      <c r="K123" s="346"/>
      <c r="L123" s="346"/>
      <c r="M123" s="346"/>
      <c r="N123" s="346"/>
      <c r="O123" s="346"/>
      <c r="P123" s="346"/>
      <c r="Q123" s="346"/>
      <c r="R123" s="346"/>
      <c r="S123" s="346"/>
      <c r="T123" s="346"/>
      <c r="U123" s="346"/>
      <c r="V123" s="346"/>
      <c r="W123" s="346"/>
      <c r="X123" s="346"/>
      <c r="Y123" s="346"/>
      <c r="Z123" s="346"/>
      <c r="AA123" s="346"/>
      <c r="AB123" s="346"/>
      <c r="AC123" s="346"/>
      <c r="AD123" s="346"/>
      <c r="AE123" s="346"/>
      <c r="AF123" s="346"/>
    </row>
    <row r="124" spans="1:32">
      <c r="A124" s="346"/>
      <c r="B124" s="345"/>
      <c r="C124" s="345"/>
      <c r="D124" s="345"/>
      <c r="E124" s="346"/>
      <c r="F124" s="346"/>
      <c r="G124" s="346"/>
      <c r="H124" s="345"/>
      <c r="I124" s="345"/>
      <c r="J124" s="346"/>
      <c r="K124" s="346"/>
      <c r="L124" s="346"/>
      <c r="M124" s="346"/>
      <c r="N124" s="346"/>
      <c r="O124" s="346"/>
      <c r="P124" s="346"/>
      <c r="Q124" s="346"/>
      <c r="R124" s="346"/>
      <c r="S124" s="346"/>
      <c r="T124" s="346"/>
      <c r="U124" s="346"/>
      <c r="V124" s="346"/>
      <c r="W124" s="346"/>
      <c r="X124" s="346"/>
      <c r="Y124" s="346"/>
      <c r="Z124" s="346"/>
      <c r="AA124" s="346"/>
      <c r="AB124" s="346"/>
      <c r="AC124" s="346"/>
      <c r="AD124" s="346"/>
      <c r="AE124" s="346"/>
      <c r="AF124" s="346"/>
    </row>
    <row r="125" spans="1:32">
      <c r="A125" s="346"/>
      <c r="B125" s="345"/>
      <c r="C125" s="345"/>
      <c r="D125" s="345"/>
      <c r="E125" s="346"/>
      <c r="F125" s="346"/>
      <c r="G125" s="346"/>
      <c r="H125" s="345"/>
      <c r="I125" s="345"/>
      <c r="J125" s="346"/>
      <c r="K125" s="346"/>
      <c r="L125" s="346"/>
      <c r="M125" s="346"/>
      <c r="N125" s="346"/>
      <c r="O125" s="346"/>
      <c r="P125" s="346"/>
      <c r="Q125" s="346"/>
      <c r="R125" s="346"/>
      <c r="S125" s="346"/>
      <c r="T125" s="346"/>
      <c r="U125" s="346"/>
      <c r="V125" s="346"/>
      <c r="W125" s="346"/>
      <c r="X125" s="346"/>
      <c r="Y125" s="346"/>
      <c r="Z125" s="346"/>
      <c r="AA125" s="346"/>
      <c r="AB125" s="346"/>
      <c r="AC125" s="346"/>
      <c r="AD125" s="346"/>
      <c r="AE125" s="346"/>
      <c r="AF125" s="346"/>
    </row>
    <row r="126" spans="1:32">
      <c r="A126" s="346"/>
      <c r="B126" s="345"/>
      <c r="C126" s="345"/>
      <c r="D126" s="345"/>
      <c r="E126" s="346"/>
      <c r="F126" s="346"/>
      <c r="G126" s="346"/>
      <c r="H126" s="345"/>
      <c r="I126" s="345"/>
      <c r="J126" s="346"/>
      <c r="K126" s="346"/>
      <c r="L126" s="346"/>
      <c r="M126" s="346"/>
      <c r="N126" s="346"/>
      <c r="O126" s="346"/>
      <c r="P126" s="346"/>
      <c r="Q126" s="346"/>
      <c r="R126" s="346"/>
      <c r="S126" s="346"/>
      <c r="T126" s="346"/>
      <c r="U126" s="346"/>
      <c r="V126" s="346"/>
      <c r="W126" s="346"/>
      <c r="X126" s="346"/>
      <c r="Y126" s="346"/>
      <c r="Z126" s="346"/>
      <c r="AA126" s="346"/>
      <c r="AB126" s="346"/>
      <c r="AC126" s="346"/>
      <c r="AD126" s="346"/>
      <c r="AE126" s="346"/>
      <c r="AF126" s="346"/>
    </row>
    <row r="127" spans="1:32">
      <c r="A127" s="346"/>
      <c r="B127" s="345"/>
      <c r="C127" s="345"/>
      <c r="D127" s="345"/>
      <c r="E127" s="346"/>
      <c r="F127" s="346"/>
      <c r="G127" s="346"/>
      <c r="H127" s="345"/>
      <c r="I127" s="345"/>
      <c r="J127" s="346"/>
      <c r="K127" s="346"/>
      <c r="L127" s="346"/>
      <c r="M127" s="346"/>
      <c r="N127" s="346"/>
      <c r="O127" s="346"/>
      <c r="P127" s="346"/>
      <c r="Q127" s="346"/>
      <c r="R127" s="346"/>
      <c r="S127" s="346"/>
      <c r="T127" s="346"/>
      <c r="U127" s="346"/>
      <c r="V127" s="346"/>
      <c r="W127" s="346"/>
      <c r="X127" s="346"/>
      <c r="Y127" s="346"/>
      <c r="Z127" s="346"/>
      <c r="AA127" s="346"/>
      <c r="AB127" s="346"/>
      <c r="AC127" s="346"/>
      <c r="AD127" s="346"/>
      <c r="AE127" s="346"/>
      <c r="AF127" s="346"/>
    </row>
    <row r="128" spans="1:32">
      <c r="A128" s="346"/>
      <c r="B128" s="345"/>
      <c r="C128" s="345"/>
      <c r="D128" s="345"/>
      <c r="E128" s="346"/>
      <c r="F128" s="346"/>
      <c r="G128" s="346"/>
      <c r="H128" s="345"/>
      <c r="I128" s="345"/>
      <c r="J128" s="346"/>
      <c r="K128" s="346"/>
      <c r="L128" s="346"/>
      <c r="M128" s="346"/>
      <c r="N128" s="346"/>
      <c r="O128" s="346"/>
      <c r="P128" s="346"/>
      <c r="Q128" s="346"/>
      <c r="R128" s="346"/>
      <c r="S128" s="346"/>
      <c r="T128" s="346"/>
      <c r="U128" s="346"/>
      <c r="V128" s="346"/>
      <c r="W128" s="346"/>
      <c r="X128" s="346"/>
      <c r="Y128" s="346"/>
      <c r="Z128" s="346"/>
      <c r="AA128" s="346"/>
      <c r="AB128" s="346"/>
      <c r="AC128" s="346"/>
      <c r="AD128" s="346"/>
      <c r="AE128" s="346"/>
      <c r="AF128" s="346"/>
    </row>
    <row r="129" spans="1:32">
      <c r="A129" s="346"/>
      <c r="B129" s="345"/>
      <c r="C129" s="345"/>
      <c r="D129" s="345"/>
      <c r="E129" s="346"/>
      <c r="F129" s="346"/>
      <c r="G129" s="346"/>
      <c r="H129" s="345"/>
      <c r="I129" s="345"/>
      <c r="J129" s="346"/>
      <c r="K129" s="346"/>
      <c r="L129" s="346"/>
      <c r="M129" s="346"/>
      <c r="N129" s="346"/>
      <c r="O129" s="346"/>
      <c r="P129" s="346"/>
      <c r="Q129" s="346"/>
      <c r="R129" s="346"/>
      <c r="S129" s="346"/>
      <c r="T129" s="346"/>
      <c r="U129" s="346"/>
      <c r="V129" s="346"/>
      <c r="W129" s="346"/>
      <c r="X129" s="346"/>
      <c r="Y129" s="346"/>
      <c r="Z129" s="346"/>
      <c r="AA129" s="346"/>
      <c r="AB129" s="346"/>
      <c r="AC129" s="346"/>
      <c r="AD129" s="346"/>
      <c r="AE129" s="346"/>
      <c r="AF129" s="346"/>
    </row>
    <row r="130" spans="1:32">
      <c r="A130" s="346"/>
      <c r="B130" s="345"/>
      <c r="C130" s="345"/>
      <c r="D130" s="345"/>
      <c r="E130" s="346"/>
      <c r="F130" s="346"/>
      <c r="G130" s="346"/>
      <c r="H130" s="345"/>
      <c r="I130" s="345"/>
      <c r="J130" s="346"/>
      <c r="K130" s="346"/>
      <c r="L130" s="346"/>
      <c r="M130" s="346"/>
      <c r="N130" s="346"/>
      <c r="O130" s="346"/>
      <c r="P130" s="346"/>
      <c r="Q130" s="346"/>
      <c r="R130" s="346"/>
      <c r="S130" s="346"/>
      <c r="T130" s="346"/>
      <c r="U130" s="346"/>
      <c r="V130" s="346"/>
      <c r="W130" s="346"/>
      <c r="X130" s="346"/>
      <c r="Y130" s="346"/>
      <c r="Z130" s="346"/>
      <c r="AA130" s="346"/>
      <c r="AB130" s="346"/>
      <c r="AC130" s="346"/>
      <c r="AD130" s="346"/>
      <c r="AE130" s="346"/>
      <c r="AF130" s="346"/>
    </row>
    <row r="131" spans="1:32">
      <c r="A131" s="346"/>
      <c r="B131" s="345"/>
      <c r="C131" s="345"/>
      <c r="D131" s="345"/>
      <c r="E131" s="346"/>
      <c r="F131" s="346"/>
      <c r="G131" s="346"/>
      <c r="H131" s="345"/>
      <c r="I131" s="345"/>
      <c r="J131" s="346"/>
      <c r="K131" s="346"/>
      <c r="L131" s="346"/>
      <c r="M131" s="346"/>
      <c r="N131" s="346"/>
      <c r="O131" s="346"/>
      <c r="P131" s="346"/>
      <c r="Q131" s="346"/>
      <c r="R131" s="346"/>
      <c r="S131" s="346"/>
      <c r="T131" s="346"/>
      <c r="U131" s="346"/>
      <c r="V131" s="346"/>
      <c r="W131" s="346"/>
      <c r="X131" s="346"/>
      <c r="Y131" s="346"/>
      <c r="Z131" s="346"/>
      <c r="AA131" s="346"/>
      <c r="AB131" s="346"/>
      <c r="AC131" s="346"/>
      <c r="AD131" s="346"/>
      <c r="AE131" s="346"/>
      <c r="AF131" s="346"/>
    </row>
    <row r="132" spans="1:32">
      <c r="A132" s="346"/>
      <c r="B132" s="345"/>
      <c r="C132" s="345"/>
      <c r="D132" s="345"/>
      <c r="E132" s="346"/>
      <c r="F132" s="346"/>
      <c r="G132" s="346"/>
      <c r="H132" s="345"/>
      <c r="I132" s="345"/>
      <c r="J132" s="346"/>
      <c r="K132" s="346"/>
      <c r="L132" s="346"/>
      <c r="M132" s="346"/>
      <c r="N132" s="346"/>
      <c r="O132" s="346"/>
      <c r="P132" s="346"/>
      <c r="Q132" s="346"/>
      <c r="R132" s="346"/>
      <c r="S132" s="346"/>
      <c r="T132" s="346"/>
      <c r="U132" s="346"/>
      <c r="V132" s="346"/>
      <c r="W132" s="346"/>
      <c r="X132" s="346"/>
      <c r="Y132" s="346"/>
      <c r="Z132" s="346"/>
      <c r="AA132" s="346"/>
      <c r="AB132" s="346"/>
      <c r="AC132" s="346"/>
      <c r="AD132" s="346"/>
      <c r="AE132" s="346"/>
      <c r="AF132" s="346"/>
    </row>
    <row r="133" spans="1:32">
      <c r="A133" s="346"/>
      <c r="B133" s="345"/>
      <c r="C133" s="345"/>
      <c r="D133" s="345"/>
      <c r="E133" s="346"/>
      <c r="F133" s="346"/>
      <c r="G133" s="346"/>
      <c r="H133" s="345"/>
      <c r="I133" s="345"/>
      <c r="J133" s="346"/>
      <c r="K133" s="346"/>
      <c r="L133" s="346"/>
      <c r="M133" s="346"/>
      <c r="N133" s="346"/>
      <c r="O133" s="346"/>
      <c r="P133" s="346"/>
      <c r="Q133" s="346"/>
      <c r="R133" s="346"/>
      <c r="S133" s="346"/>
      <c r="T133" s="346"/>
      <c r="U133" s="346"/>
      <c r="V133" s="346"/>
      <c r="W133" s="346"/>
      <c r="X133" s="346"/>
      <c r="Y133" s="346"/>
      <c r="Z133" s="346"/>
      <c r="AA133" s="346"/>
      <c r="AB133" s="346"/>
      <c r="AC133" s="346"/>
      <c r="AD133" s="346"/>
      <c r="AE133" s="346"/>
      <c r="AF133" s="346"/>
    </row>
    <row r="134" spans="1:32">
      <c r="A134" s="346"/>
      <c r="B134" s="345"/>
      <c r="C134" s="345"/>
      <c r="D134" s="345"/>
      <c r="E134" s="346"/>
      <c r="F134" s="346"/>
      <c r="G134" s="346"/>
      <c r="H134" s="345"/>
      <c r="I134" s="345"/>
      <c r="J134" s="346"/>
      <c r="K134" s="346"/>
      <c r="L134" s="346"/>
      <c r="M134" s="346"/>
      <c r="N134" s="346"/>
      <c r="O134" s="346"/>
      <c r="P134" s="346"/>
      <c r="Q134" s="346"/>
      <c r="R134" s="346"/>
      <c r="S134" s="346"/>
      <c r="T134" s="346"/>
      <c r="U134" s="346"/>
      <c r="V134" s="346"/>
      <c r="W134" s="346"/>
      <c r="X134" s="346"/>
      <c r="Y134" s="346"/>
      <c r="Z134" s="346"/>
      <c r="AA134" s="346"/>
      <c r="AB134" s="346"/>
      <c r="AC134" s="346"/>
      <c r="AD134" s="346"/>
      <c r="AE134" s="346"/>
      <c r="AF134" s="346"/>
    </row>
    <row r="135" spans="1:32">
      <c r="A135" s="346"/>
      <c r="B135" s="345"/>
      <c r="C135" s="345"/>
      <c r="D135" s="345"/>
      <c r="E135" s="346"/>
      <c r="F135" s="346"/>
      <c r="G135" s="346"/>
      <c r="H135" s="345"/>
      <c r="I135" s="345"/>
      <c r="J135" s="346"/>
      <c r="K135" s="346"/>
      <c r="L135" s="346"/>
      <c r="M135" s="346"/>
      <c r="N135" s="346"/>
      <c r="O135" s="346"/>
      <c r="P135" s="346"/>
      <c r="Q135" s="346"/>
      <c r="R135" s="346"/>
      <c r="S135" s="346"/>
      <c r="T135" s="346"/>
      <c r="U135" s="346"/>
      <c r="V135" s="346"/>
      <c r="W135" s="346"/>
      <c r="X135" s="346"/>
      <c r="Y135" s="346"/>
      <c r="Z135" s="346"/>
      <c r="AA135" s="346"/>
      <c r="AB135" s="346"/>
      <c r="AC135" s="346"/>
      <c r="AD135" s="346"/>
      <c r="AE135" s="346"/>
      <c r="AF135" s="346"/>
    </row>
    <row r="136" spans="1:32">
      <c r="A136" s="346"/>
      <c r="B136" s="345"/>
      <c r="C136" s="345"/>
      <c r="D136" s="345"/>
      <c r="E136" s="346"/>
      <c r="F136" s="346"/>
      <c r="G136" s="346"/>
      <c r="H136" s="345"/>
      <c r="I136" s="345"/>
      <c r="J136" s="346"/>
      <c r="K136" s="346"/>
      <c r="L136" s="346"/>
      <c r="M136" s="346"/>
      <c r="N136" s="346"/>
      <c r="O136" s="346"/>
      <c r="P136" s="346"/>
      <c r="Q136" s="346"/>
      <c r="R136" s="346"/>
      <c r="S136" s="346"/>
      <c r="T136" s="346"/>
      <c r="U136" s="346"/>
      <c r="V136" s="346"/>
      <c r="W136" s="346"/>
      <c r="X136" s="346"/>
      <c r="Y136" s="346"/>
      <c r="Z136" s="346"/>
      <c r="AA136" s="346"/>
      <c r="AB136" s="346"/>
      <c r="AC136" s="346"/>
      <c r="AD136" s="346"/>
      <c r="AE136" s="346"/>
      <c r="AF136" s="346"/>
    </row>
    <row r="137" spans="1:32">
      <c r="A137" s="346"/>
      <c r="B137" s="345"/>
      <c r="C137" s="345"/>
      <c r="D137" s="345"/>
      <c r="E137" s="346"/>
      <c r="F137" s="346"/>
      <c r="G137" s="346"/>
      <c r="H137" s="345"/>
      <c r="I137" s="345"/>
      <c r="J137" s="346"/>
      <c r="K137" s="346"/>
      <c r="L137" s="346"/>
      <c r="M137" s="346"/>
      <c r="N137" s="346"/>
      <c r="O137" s="346"/>
      <c r="P137" s="346"/>
      <c r="Q137" s="346"/>
      <c r="R137" s="346"/>
      <c r="S137" s="346"/>
      <c r="T137" s="346"/>
      <c r="U137" s="346"/>
      <c r="V137" s="346"/>
      <c r="W137" s="346"/>
      <c r="X137" s="346"/>
      <c r="Y137" s="346"/>
      <c r="Z137" s="346"/>
      <c r="AA137" s="346"/>
      <c r="AB137" s="346"/>
      <c r="AC137" s="346"/>
      <c r="AD137" s="346"/>
      <c r="AE137" s="346"/>
      <c r="AF137" s="346"/>
    </row>
    <row r="138" spans="1:32">
      <c r="A138" s="346"/>
      <c r="B138" s="345"/>
      <c r="C138" s="345"/>
      <c r="D138" s="345"/>
      <c r="E138" s="346"/>
      <c r="F138" s="346"/>
      <c r="G138" s="346"/>
      <c r="H138" s="345"/>
      <c r="I138" s="345"/>
      <c r="J138" s="346"/>
      <c r="K138" s="346"/>
      <c r="L138" s="346"/>
      <c r="M138" s="346"/>
      <c r="N138" s="346"/>
      <c r="O138" s="346"/>
      <c r="P138" s="346"/>
      <c r="Q138" s="346"/>
      <c r="R138" s="346"/>
      <c r="S138" s="346"/>
      <c r="T138" s="346"/>
      <c r="U138" s="346"/>
      <c r="V138" s="346"/>
      <c r="W138" s="346"/>
      <c r="X138" s="346"/>
      <c r="Y138" s="346"/>
      <c r="Z138" s="346"/>
      <c r="AA138" s="346"/>
      <c r="AB138" s="346"/>
      <c r="AC138" s="346"/>
      <c r="AD138" s="346"/>
      <c r="AE138" s="346"/>
      <c r="AF138" s="346"/>
    </row>
    <row r="139" spans="1:32">
      <c r="A139" s="346"/>
      <c r="B139" s="345"/>
      <c r="C139" s="345"/>
      <c r="D139" s="345"/>
      <c r="E139" s="346"/>
      <c r="F139" s="346"/>
      <c r="G139" s="346"/>
      <c r="H139" s="345"/>
      <c r="I139" s="345"/>
      <c r="J139" s="346"/>
      <c r="K139" s="346"/>
      <c r="L139" s="346"/>
      <c r="M139" s="346"/>
      <c r="N139" s="346"/>
      <c r="O139" s="346"/>
      <c r="P139" s="346"/>
      <c r="Q139" s="346"/>
      <c r="R139" s="346"/>
      <c r="S139" s="346"/>
      <c r="T139" s="346"/>
      <c r="U139" s="346"/>
      <c r="V139" s="346"/>
      <c r="W139" s="346"/>
      <c r="X139" s="346"/>
      <c r="Y139" s="346"/>
      <c r="Z139" s="346"/>
      <c r="AA139" s="346"/>
      <c r="AB139" s="346"/>
      <c r="AC139" s="346"/>
      <c r="AD139" s="346"/>
      <c r="AE139" s="346"/>
      <c r="AF139" s="346"/>
    </row>
    <row r="140" spans="1:32">
      <c r="A140" s="346"/>
      <c r="B140" s="345"/>
      <c r="C140" s="345"/>
      <c r="D140" s="345"/>
      <c r="E140" s="346"/>
      <c r="F140" s="346"/>
      <c r="G140" s="346"/>
      <c r="H140" s="345"/>
      <c r="I140" s="345"/>
      <c r="J140" s="346"/>
      <c r="K140" s="346"/>
      <c r="L140" s="346"/>
      <c r="M140" s="346"/>
      <c r="N140" s="346"/>
      <c r="O140" s="346"/>
      <c r="P140" s="346"/>
      <c r="Q140" s="346"/>
      <c r="R140" s="346"/>
      <c r="S140" s="346"/>
      <c r="T140" s="346"/>
      <c r="U140" s="346"/>
      <c r="V140" s="346"/>
      <c r="W140" s="346"/>
      <c r="X140" s="346"/>
      <c r="Y140" s="346"/>
      <c r="Z140" s="346"/>
      <c r="AA140" s="346"/>
      <c r="AB140" s="346"/>
      <c r="AC140" s="346"/>
      <c r="AD140" s="346"/>
      <c r="AE140" s="346"/>
      <c r="AF140" s="346"/>
    </row>
    <row r="141" spans="1:32">
      <c r="A141" s="346"/>
      <c r="B141" s="345"/>
      <c r="C141" s="345"/>
      <c r="D141" s="345"/>
      <c r="E141" s="346"/>
      <c r="F141" s="346"/>
      <c r="G141" s="346"/>
      <c r="H141" s="345"/>
      <c r="I141" s="345"/>
      <c r="J141" s="346"/>
      <c r="K141" s="346"/>
      <c r="L141" s="346"/>
      <c r="M141" s="346"/>
      <c r="N141" s="346"/>
      <c r="O141" s="346"/>
      <c r="P141" s="346"/>
      <c r="Q141" s="346"/>
      <c r="R141" s="346"/>
      <c r="S141" s="346"/>
      <c r="T141" s="346"/>
      <c r="U141" s="346"/>
      <c r="V141" s="346"/>
      <c r="W141" s="346"/>
      <c r="X141" s="346"/>
      <c r="Y141" s="346"/>
      <c r="Z141" s="346"/>
      <c r="AA141" s="346"/>
      <c r="AB141" s="346"/>
      <c r="AC141" s="346"/>
      <c r="AD141" s="346"/>
      <c r="AE141" s="346"/>
      <c r="AF141" s="346"/>
    </row>
    <row r="142" spans="1:32">
      <c r="A142" s="346"/>
      <c r="B142" s="345"/>
      <c r="C142" s="345"/>
      <c r="D142" s="345"/>
      <c r="E142" s="346"/>
      <c r="F142" s="346"/>
      <c r="G142" s="346"/>
      <c r="H142" s="345"/>
      <c r="I142" s="345"/>
      <c r="J142" s="346"/>
      <c r="K142" s="346"/>
      <c r="L142" s="346"/>
      <c r="M142" s="346"/>
      <c r="N142" s="346"/>
      <c r="O142" s="346"/>
      <c r="P142" s="346"/>
      <c r="Q142" s="346"/>
      <c r="R142" s="346"/>
      <c r="S142" s="346"/>
      <c r="T142" s="346"/>
      <c r="U142" s="346"/>
      <c r="V142" s="346"/>
      <c r="W142" s="346"/>
      <c r="X142" s="346"/>
      <c r="Y142" s="346"/>
      <c r="Z142" s="346"/>
      <c r="AA142" s="346"/>
      <c r="AB142" s="346"/>
      <c r="AC142" s="346"/>
      <c r="AD142" s="346"/>
      <c r="AE142" s="346"/>
      <c r="AF142" s="346"/>
    </row>
    <row r="143" spans="1:32">
      <c r="A143" s="346"/>
      <c r="B143" s="345"/>
      <c r="C143" s="345"/>
      <c r="D143" s="345"/>
      <c r="E143" s="346"/>
      <c r="F143" s="346"/>
      <c r="G143" s="346"/>
      <c r="H143" s="345"/>
      <c r="I143" s="345"/>
      <c r="J143" s="346"/>
      <c r="K143" s="346"/>
      <c r="L143" s="346"/>
      <c r="M143" s="346"/>
      <c r="N143" s="346"/>
      <c r="O143" s="346"/>
      <c r="P143" s="346"/>
      <c r="Q143" s="346"/>
      <c r="R143" s="346"/>
      <c r="S143" s="346"/>
      <c r="T143" s="346"/>
      <c r="U143" s="346"/>
      <c r="V143" s="346"/>
      <c r="W143" s="346"/>
      <c r="X143" s="346"/>
      <c r="Y143" s="346"/>
      <c r="Z143" s="346"/>
      <c r="AA143" s="346"/>
      <c r="AB143" s="346"/>
      <c r="AC143" s="346"/>
      <c r="AD143" s="346"/>
      <c r="AE143" s="346"/>
      <c r="AF143" s="346"/>
    </row>
    <row r="144" spans="1:32">
      <c r="A144" s="346"/>
      <c r="B144" s="345"/>
      <c r="C144" s="345"/>
      <c r="D144" s="345"/>
      <c r="E144" s="346"/>
      <c r="F144" s="346"/>
      <c r="G144" s="346"/>
      <c r="H144" s="345"/>
      <c r="I144" s="345"/>
      <c r="J144" s="346"/>
      <c r="K144" s="346"/>
      <c r="L144" s="346"/>
      <c r="M144" s="346"/>
      <c r="N144" s="346"/>
      <c r="O144" s="346"/>
      <c r="P144" s="346"/>
      <c r="Q144" s="346"/>
      <c r="R144" s="346"/>
      <c r="S144" s="346"/>
      <c r="T144" s="346"/>
      <c r="U144" s="346"/>
      <c r="V144" s="346"/>
      <c r="W144" s="346"/>
      <c r="X144" s="346"/>
      <c r="Y144" s="346"/>
      <c r="Z144" s="346"/>
      <c r="AA144" s="346"/>
      <c r="AB144" s="346"/>
      <c r="AC144" s="346"/>
      <c r="AD144" s="346"/>
      <c r="AE144" s="346"/>
      <c r="AF144" s="346"/>
    </row>
    <row r="145" spans="1:32">
      <c r="A145" s="346"/>
      <c r="B145" s="345"/>
      <c r="C145" s="345"/>
      <c r="D145" s="345"/>
      <c r="E145" s="346"/>
      <c r="F145" s="346"/>
      <c r="G145" s="346"/>
      <c r="H145" s="345"/>
      <c r="I145" s="345"/>
      <c r="J145" s="346"/>
      <c r="K145" s="346"/>
      <c r="L145" s="346"/>
      <c r="M145" s="346"/>
      <c r="N145" s="346"/>
      <c r="O145" s="346"/>
      <c r="P145" s="346"/>
      <c r="Q145" s="346"/>
      <c r="R145" s="346"/>
      <c r="S145" s="346"/>
      <c r="T145" s="346"/>
      <c r="U145" s="346"/>
      <c r="V145" s="346"/>
      <c r="W145" s="346"/>
      <c r="X145" s="346"/>
      <c r="Y145" s="346"/>
      <c r="Z145" s="346"/>
      <c r="AA145" s="346"/>
      <c r="AB145" s="346"/>
      <c r="AC145" s="346"/>
      <c r="AD145" s="346"/>
      <c r="AE145" s="346"/>
      <c r="AF145" s="346"/>
    </row>
    <row r="146" spans="1:32">
      <c r="A146" s="346"/>
      <c r="B146" s="345"/>
      <c r="C146" s="345"/>
      <c r="D146" s="345"/>
      <c r="E146" s="346"/>
      <c r="F146" s="346"/>
      <c r="G146" s="346"/>
      <c r="H146" s="345"/>
      <c r="I146" s="345"/>
      <c r="J146" s="346"/>
      <c r="K146" s="346"/>
      <c r="L146" s="346"/>
      <c r="M146" s="346"/>
      <c r="N146" s="346"/>
      <c r="O146" s="346"/>
      <c r="P146" s="346"/>
      <c r="Q146" s="346"/>
      <c r="R146" s="346"/>
      <c r="S146" s="346"/>
      <c r="T146" s="346"/>
      <c r="U146" s="346"/>
      <c r="V146" s="346"/>
      <c r="W146" s="346"/>
      <c r="X146" s="346"/>
      <c r="Y146" s="346"/>
      <c r="Z146" s="346"/>
      <c r="AA146" s="346"/>
      <c r="AB146" s="346"/>
      <c r="AC146" s="346"/>
      <c r="AD146" s="346"/>
      <c r="AE146" s="346"/>
      <c r="AF146" s="346"/>
    </row>
    <row r="147" spans="1:32">
      <c r="A147" s="346"/>
      <c r="B147" s="345"/>
      <c r="C147" s="345"/>
      <c r="D147" s="345"/>
      <c r="E147" s="346"/>
      <c r="F147" s="346"/>
      <c r="G147" s="346"/>
      <c r="H147" s="345"/>
      <c r="I147" s="345"/>
      <c r="J147" s="346"/>
      <c r="K147" s="346"/>
      <c r="L147" s="346"/>
      <c r="M147" s="346"/>
      <c r="N147" s="346"/>
      <c r="O147" s="346"/>
      <c r="P147" s="346"/>
      <c r="Q147" s="346"/>
      <c r="R147" s="346"/>
      <c r="S147" s="346"/>
      <c r="T147" s="346"/>
      <c r="U147" s="346"/>
      <c r="V147" s="346"/>
      <c r="W147" s="346"/>
      <c r="X147" s="346"/>
      <c r="Y147" s="346"/>
      <c r="Z147" s="346"/>
      <c r="AA147" s="346"/>
      <c r="AB147" s="346"/>
      <c r="AC147" s="346"/>
      <c r="AD147" s="346"/>
      <c r="AE147" s="346"/>
      <c r="AF147" s="346"/>
    </row>
    <row r="148" spans="1:32">
      <c r="A148" s="346"/>
      <c r="B148" s="345"/>
      <c r="C148" s="345"/>
      <c r="D148" s="345"/>
      <c r="E148" s="346"/>
      <c r="F148" s="346"/>
      <c r="G148" s="346"/>
      <c r="H148" s="345"/>
      <c r="I148" s="345"/>
      <c r="J148" s="346"/>
      <c r="K148" s="346"/>
      <c r="L148" s="346"/>
      <c r="M148" s="346"/>
      <c r="N148" s="346"/>
      <c r="O148" s="346"/>
      <c r="P148" s="346"/>
      <c r="Q148" s="346"/>
      <c r="R148" s="346"/>
      <c r="S148" s="346"/>
      <c r="T148" s="346"/>
      <c r="U148" s="346"/>
      <c r="V148" s="346"/>
      <c r="W148" s="346"/>
      <c r="X148" s="346"/>
      <c r="Y148" s="346"/>
      <c r="Z148" s="346"/>
      <c r="AA148" s="346"/>
      <c r="AB148" s="346"/>
      <c r="AC148" s="346"/>
      <c r="AD148" s="346"/>
      <c r="AE148" s="346"/>
      <c r="AF148" s="346"/>
    </row>
    <row r="149" spans="1:32">
      <c r="A149" s="346"/>
      <c r="B149" s="345"/>
      <c r="C149" s="345"/>
      <c r="D149" s="345"/>
      <c r="E149" s="346"/>
      <c r="F149" s="346"/>
      <c r="G149" s="346"/>
      <c r="H149" s="345"/>
      <c r="I149" s="345"/>
      <c r="J149" s="346"/>
      <c r="K149" s="346"/>
      <c r="L149" s="346"/>
      <c r="M149" s="346"/>
      <c r="N149" s="346"/>
      <c r="O149" s="346"/>
      <c r="P149" s="346"/>
      <c r="Q149" s="346"/>
      <c r="R149" s="346"/>
      <c r="S149" s="346"/>
      <c r="T149" s="346"/>
      <c r="U149" s="346"/>
      <c r="V149" s="346"/>
      <c r="W149" s="346"/>
      <c r="X149" s="346"/>
      <c r="Y149" s="346"/>
      <c r="Z149" s="346"/>
      <c r="AA149" s="346"/>
      <c r="AB149" s="346"/>
      <c r="AC149" s="346"/>
      <c r="AD149" s="346"/>
      <c r="AE149" s="346"/>
      <c r="AF149" s="346"/>
    </row>
    <row r="150" spans="1:32">
      <c r="A150" s="346"/>
      <c r="B150" s="345"/>
      <c r="C150" s="345"/>
      <c r="D150" s="345"/>
      <c r="E150" s="346"/>
      <c r="F150" s="346"/>
      <c r="G150" s="346"/>
      <c r="H150" s="345"/>
      <c r="I150" s="345"/>
      <c r="J150" s="346"/>
      <c r="K150" s="346"/>
      <c r="L150" s="346"/>
      <c r="M150" s="346"/>
      <c r="N150" s="346"/>
      <c r="O150" s="346"/>
      <c r="P150" s="346"/>
      <c r="Q150" s="346"/>
      <c r="R150" s="346"/>
      <c r="S150" s="346"/>
      <c r="T150" s="346"/>
      <c r="U150" s="346"/>
      <c r="V150" s="346"/>
      <c r="W150" s="346"/>
      <c r="X150" s="346"/>
      <c r="Y150" s="346"/>
      <c r="Z150" s="346"/>
      <c r="AA150" s="346"/>
      <c r="AB150" s="346"/>
      <c r="AC150" s="346"/>
      <c r="AD150" s="346"/>
      <c r="AE150" s="346"/>
      <c r="AF150" s="346"/>
    </row>
    <row r="151" spans="1:32">
      <c r="A151" s="346"/>
      <c r="B151" s="345"/>
      <c r="C151" s="345"/>
      <c r="D151" s="345"/>
      <c r="E151" s="346"/>
      <c r="F151" s="346"/>
      <c r="G151" s="346"/>
      <c r="H151" s="345"/>
      <c r="I151" s="345"/>
      <c r="J151" s="346"/>
      <c r="K151" s="346"/>
      <c r="L151" s="346"/>
      <c r="M151" s="346"/>
      <c r="N151" s="346"/>
      <c r="O151" s="346"/>
      <c r="P151" s="346"/>
      <c r="Q151" s="346"/>
      <c r="R151" s="346"/>
      <c r="S151" s="346"/>
      <c r="T151" s="346"/>
      <c r="U151" s="346"/>
      <c r="V151" s="346"/>
      <c r="W151" s="346"/>
      <c r="X151" s="346"/>
      <c r="Y151" s="346"/>
      <c r="Z151" s="346"/>
      <c r="AA151" s="346"/>
      <c r="AB151" s="346"/>
      <c r="AC151" s="346"/>
      <c r="AD151" s="346"/>
      <c r="AE151" s="346"/>
      <c r="AF151" s="346"/>
    </row>
    <row r="152" spans="1:32">
      <c r="A152" s="346"/>
      <c r="B152" s="345"/>
      <c r="C152" s="345"/>
      <c r="D152" s="345"/>
      <c r="E152" s="346"/>
      <c r="F152" s="346"/>
      <c r="G152" s="346"/>
      <c r="H152" s="345"/>
      <c r="I152" s="345"/>
      <c r="J152" s="346"/>
      <c r="K152" s="346"/>
      <c r="L152" s="346"/>
      <c r="M152" s="346"/>
      <c r="N152" s="346"/>
      <c r="O152" s="346"/>
      <c r="P152" s="346"/>
      <c r="Q152" s="346"/>
      <c r="R152" s="346"/>
      <c r="S152" s="346"/>
      <c r="T152" s="346"/>
      <c r="U152" s="346"/>
      <c r="V152" s="346"/>
      <c r="W152" s="346"/>
      <c r="X152" s="346"/>
      <c r="Y152" s="346"/>
      <c r="Z152" s="346"/>
      <c r="AA152" s="346"/>
      <c r="AB152" s="346"/>
      <c r="AC152" s="346"/>
      <c r="AD152" s="346"/>
      <c r="AE152" s="346"/>
      <c r="AF152" s="346"/>
    </row>
    <row r="153" spans="1:32">
      <c r="A153" s="346"/>
      <c r="B153" s="345"/>
      <c r="C153" s="345"/>
      <c r="D153" s="345"/>
      <c r="E153" s="346"/>
      <c r="F153" s="346"/>
      <c r="G153" s="346"/>
      <c r="H153" s="345"/>
      <c r="I153" s="345"/>
      <c r="J153" s="346"/>
      <c r="K153" s="346"/>
      <c r="L153" s="346"/>
      <c r="M153" s="346"/>
      <c r="N153" s="346"/>
      <c r="O153" s="346"/>
      <c r="P153" s="346"/>
      <c r="Q153" s="346"/>
      <c r="R153" s="346"/>
      <c r="S153" s="346"/>
      <c r="T153" s="346"/>
      <c r="U153" s="346"/>
      <c r="V153" s="346"/>
      <c r="W153" s="346"/>
      <c r="X153" s="346"/>
      <c r="Y153" s="346"/>
      <c r="Z153" s="346"/>
      <c r="AA153" s="346"/>
      <c r="AB153" s="346"/>
      <c r="AC153" s="346"/>
      <c r="AD153" s="346"/>
      <c r="AE153" s="346"/>
      <c r="AF153" s="346"/>
    </row>
    <row r="154" spans="1:32">
      <c r="A154" s="346"/>
      <c r="B154" s="345"/>
      <c r="C154" s="345"/>
      <c r="D154" s="345"/>
      <c r="E154" s="346"/>
      <c r="F154" s="346"/>
      <c r="G154" s="346"/>
      <c r="H154" s="345"/>
      <c r="I154" s="345"/>
      <c r="J154" s="346"/>
      <c r="K154" s="346"/>
      <c r="L154" s="346"/>
      <c r="M154" s="346"/>
      <c r="N154" s="346"/>
      <c r="O154" s="346"/>
      <c r="P154" s="346"/>
      <c r="Q154" s="346"/>
      <c r="R154" s="346"/>
      <c r="S154" s="346"/>
      <c r="T154" s="346"/>
      <c r="U154" s="346"/>
      <c r="V154" s="346"/>
      <c r="W154" s="346"/>
      <c r="X154" s="346"/>
      <c r="Y154" s="346"/>
      <c r="Z154" s="346"/>
      <c r="AA154" s="346"/>
      <c r="AB154" s="346"/>
      <c r="AC154" s="346"/>
      <c r="AD154" s="346"/>
      <c r="AE154" s="346"/>
      <c r="AF154" s="346"/>
    </row>
    <row r="155" spans="1:32">
      <c r="A155" s="346"/>
      <c r="B155" s="345"/>
      <c r="C155" s="345"/>
      <c r="D155" s="345"/>
      <c r="E155" s="346"/>
      <c r="F155" s="346"/>
      <c r="G155" s="346"/>
      <c r="H155" s="345"/>
      <c r="I155" s="345"/>
      <c r="J155" s="346"/>
      <c r="K155" s="346"/>
      <c r="L155" s="346"/>
      <c r="M155" s="346"/>
      <c r="N155" s="346"/>
      <c r="O155" s="346"/>
      <c r="P155" s="346"/>
      <c r="Q155" s="346"/>
      <c r="R155" s="346"/>
      <c r="U155" s="346"/>
      <c r="V155" s="346"/>
      <c r="W155" s="346"/>
      <c r="X155" s="346"/>
    </row>
    <row r="156" spans="1:32">
      <c r="A156" s="346"/>
      <c r="B156" s="345"/>
      <c r="C156" s="345"/>
      <c r="D156" s="345"/>
      <c r="E156" s="346"/>
      <c r="F156" s="346"/>
      <c r="G156" s="346"/>
      <c r="H156" s="345"/>
      <c r="I156" s="345"/>
      <c r="J156" s="346"/>
      <c r="K156" s="346"/>
      <c r="L156" s="346"/>
      <c r="M156" s="346"/>
      <c r="N156" s="346"/>
      <c r="O156" s="346"/>
      <c r="P156" s="346"/>
      <c r="Q156" s="346"/>
      <c r="R156" s="346"/>
      <c r="U156" s="346"/>
      <c r="V156" s="346"/>
      <c r="W156" s="346"/>
      <c r="X156" s="346"/>
    </row>
    <row r="157" spans="1:32">
      <c r="C157" s="345"/>
      <c r="D157" s="345"/>
      <c r="E157" s="346"/>
      <c r="F157" s="346"/>
      <c r="G157" s="346"/>
      <c r="H157" s="345"/>
      <c r="I157" s="345"/>
      <c r="J157" s="346"/>
      <c r="K157" s="346"/>
      <c r="L157" s="346"/>
      <c r="M157" s="346"/>
      <c r="N157" s="346"/>
      <c r="O157" s="346"/>
      <c r="P157" s="346"/>
      <c r="Q157" s="346"/>
      <c r="R157" s="346"/>
    </row>
  </sheetData>
  <mergeCells count="2">
    <mergeCell ref="G2:N2"/>
    <mergeCell ref="U2:X2"/>
  </mergeCells>
  <conditionalFormatting sqref="S5:S14">
    <cfRule type="cellIs" dxfId="3" priority="4" operator="notEqual">
      <formula>100</formula>
    </cfRule>
  </conditionalFormatting>
  <conditionalFormatting sqref="C18 E18 G18 I18 K18 M18 C24">
    <cfRule type="containsText" dxfId="2" priority="3" operator="containsText" text="TIE?">
      <formula>NOT(ISERROR(SEARCH("TIE?",C18)))</formula>
    </cfRule>
  </conditionalFormatting>
  <conditionalFormatting sqref="U5:U61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17" scale="7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9">
    <tabColor rgb="FFFF0000"/>
  </sheetPr>
  <dimension ref="A1:AT168"/>
  <sheetViews>
    <sheetView zoomScaleNormal="100" workbookViewId="0"/>
  </sheetViews>
  <sheetFormatPr defaultColWidth="5" defaultRowHeight="12"/>
  <cols>
    <col min="1" max="1" width="3.5703125" style="79" customWidth="1"/>
    <col min="2" max="2" width="5" style="63" bestFit="1" customWidth="1"/>
    <col min="3" max="3" width="5.5703125" style="63" bestFit="1" customWidth="1"/>
    <col min="4" max="4" width="7.42578125" style="63" customWidth="1"/>
    <col min="5" max="8" width="4.85546875" style="63" bestFit="1" customWidth="1"/>
    <col min="9" max="9" width="2.5703125" style="79" customWidth="1"/>
    <col min="10" max="10" width="5" style="31" bestFit="1" customWidth="1"/>
    <col min="11" max="11" width="7.5703125" style="31" customWidth="1"/>
    <col min="12" max="12" width="6.28515625" style="31" customWidth="1"/>
    <col min="13" max="13" width="2.42578125" style="31" customWidth="1"/>
    <col min="14" max="14" width="5.85546875" style="31" bestFit="1" customWidth="1"/>
    <col min="15" max="15" width="8.5703125" style="31" bestFit="1" customWidth="1"/>
    <col min="16" max="16" width="6.140625" style="31" bestFit="1" customWidth="1"/>
    <col min="17" max="18" width="8.85546875" style="31" customWidth="1"/>
    <col min="19" max="19" width="5.42578125" style="31" customWidth="1"/>
    <col min="20" max="20" width="1.28515625" style="31" customWidth="1"/>
    <col min="21" max="21" width="5" style="31" bestFit="1" customWidth="1"/>
    <col min="22" max="22" width="7.7109375" style="31" bestFit="1" customWidth="1"/>
    <col min="23" max="23" width="5.42578125" style="31" bestFit="1" customWidth="1"/>
    <col min="24" max="24" width="1.7109375" style="31" customWidth="1"/>
    <col min="25" max="25" width="5.85546875" style="31" bestFit="1" customWidth="1"/>
    <col min="26" max="26" width="8.5703125" style="31" bestFit="1" customWidth="1"/>
    <col min="27" max="27" width="6.140625" style="31" bestFit="1" customWidth="1"/>
    <col min="28" max="29" width="8.85546875" style="31" customWidth="1"/>
    <col min="30" max="30" width="4.85546875" style="31" customWidth="1"/>
    <col min="31" max="46" width="8.85546875" style="79" customWidth="1"/>
    <col min="47" max="225" width="8.85546875" style="31" customWidth="1"/>
    <col min="226" max="226" width="5" style="31" customWidth="1"/>
    <col min="227" max="228" width="3.7109375" style="31" customWidth="1"/>
    <col min="229" max="229" width="5" style="31" customWidth="1"/>
    <col min="230" max="231" width="3.7109375" style="31" customWidth="1"/>
    <col min="232" max="232" width="5.85546875" style="31" customWidth="1"/>
    <col min="233" max="235" width="3.7109375" style="31" customWidth="1"/>
    <col min="236" max="236" width="6.42578125" style="31" customWidth="1"/>
    <col min="237" max="237" width="5.7109375" style="31" customWidth="1"/>
    <col min="238" max="238" width="7.140625" style="31" bestFit="1" customWidth="1"/>
    <col min="239" max="239" width="6" style="31" customWidth="1"/>
    <col min="240" max="240" width="3.7109375" style="31" customWidth="1"/>
    <col min="241" max="241" width="4.140625" style="31" customWidth="1"/>
    <col min="242" max="242" width="3.85546875" style="31" customWidth="1"/>
    <col min="243" max="243" width="4.28515625" style="31" customWidth="1"/>
    <col min="244" max="244" width="6.28515625" style="31" customWidth="1"/>
    <col min="245" max="245" width="4.85546875" style="31" customWidth="1"/>
    <col min="246" max="246" width="6.42578125" style="31" customWidth="1"/>
    <col min="247" max="247" width="4.7109375" style="31" customWidth="1"/>
    <col min="248" max="249" width="5.7109375" style="31" customWidth="1"/>
    <col min="250" max="250" width="3.42578125" style="31" bestFit="1" customWidth="1"/>
    <col min="251" max="251" width="5.42578125" style="31" customWidth="1"/>
    <col min="252" max="252" width="5.5703125" style="31" customWidth="1"/>
    <col min="253" max="253" width="5" style="31" bestFit="1" customWidth="1"/>
    <col min="254" max="254" width="7.5703125" style="31" customWidth="1"/>
    <col min="255" max="255" width="7" style="31" customWidth="1"/>
    <col min="256" max="256" width="5" style="31" bestFit="1"/>
    <col min="257" max="16384" width="5" style="31"/>
  </cols>
  <sheetData>
    <row r="1" spans="1:34" ht="12.75" thickBo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</row>
    <row r="2" spans="1:34" ht="18.75" thickBot="1">
      <c r="A2" s="78"/>
      <c r="B2" s="78"/>
      <c r="C2" s="465" t="s">
        <v>640</v>
      </c>
      <c r="D2" s="466"/>
      <c r="E2" s="1160" t="s">
        <v>581</v>
      </c>
      <c r="F2" s="1161"/>
      <c r="G2" s="78"/>
      <c r="H2" s="78"/>
      <c r="I2" s="78"/>
      <c r="J2" s="78"/>
      <c r="K2" s="78"/>
      <c r="L2" s="1148" t="s">
        <v>1444</v>
      </c>
      <c r="M2" s="1149"/>
      <c r="N2" s="1149"/>
      <c r="O2" s="1149"/>
      <c r="P2" s="1149"/>
      <c r="Q2" s="1149"/>
      <c r="R2" s="1149"/>
      <c r="S2" s="1149"/>
      <c r="T2" s="1149"/>
      <c r="U2" s="1149"/>
      <c r="V2" s="1150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</row>
    <row r="3" spans="1:34" ht="15.75" thickBot="1">
      <c r="A3" s="78"/>
      <c r="B3" s="78"/>
      <c r="C3" s="464" t="str">
        <f>'Plot (1)'!$A$4</f>
        <v xml:space="preserve">  </v>
      </c>
      <c r="D3" s="430"/>
      <c r="E3" s="1162">
        <f>'Plot (1)'!$G$4</f>
        <v>0</v>
      </c>
      <c r="F3" s="1163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</row>
    <row r="4" spans="1:34" ht="12.75" thickBot="1">
      <c r="B4" s="78"/>
      <c r="C4" s="78"/>
      <c r="D4" s="78"/>
      <c r="E4" s="1147"/>
      <c r="F4" s="1147"/>
      <c r="G4" s="1147"/>
      <c r="H4" s="1147"/>
      <c r="J4" s="28" t="s">
        <v>428</v>
      </c>
      <c r="K4" s="29"/>
      <c r="L4" s="29"/>
      <c r="M4" s="30"/>
      <c r="N4" s="274"/>
      <c r="O4" s="274"/>
      <c r="P4" s="274"/>
      <c r="Q4" s="274"/>
      <c r="R4" s="274"/>
      <c r="S4" s="275"/>
      <c r="T4" s="88"/>
      <c r="U4" s="280"/>
      <c r="V4" s="274"/>
      <c r="W4" s="274"/>
      <c r="X4" s="274"/>
      <c r="Y4" s="274"/>
      <c r="Z4" s="274"/>
      <c r="AA4" s="274"/>
      <c r="AB4" s="274"/>
      <c r="AC4" s="274"/>
      <c r="AD4" s="275"/>
    </row>
    <row r="5" spans="1:34" ht="38.25">
      <c r="B5" s="435" t="s">
        <v>403</v>
      </c>
      <c r="C5" s="436" t="s">
        <v>429</v>
      </c>
      <c r="D5" s="436" t="s">
        <v>430</v>
      </c>
      <c r="E5" s="436" t="s">
        <v>1445</v>
      </c>
      <c r="F5" s="436" t="s">
        <v>1446</v>
      </c>
      <c r="G5" s="436" t="s">
        <v>1447</v>
      </c>
      <c r="H5" s="437" t="s">
        <v>1448</v>
      </c>
      <c r="J5" s="32" t="s">
        <v>1446</v>
      </c>
      <c r="K5" s="33" t="s">
        <v>431</v>
      </c>
      <c r="L5" s="33" t="s">
        <v>432</v>
      </c>
      <c r="M5" s="88"/>
      <c r="N5" s="88"/>
      <c r="O5" s="88"/>
      <c r="P5" s="88"/>
      <c r="Q5" s="88"/>
      <c r="R5" s="88"/>
      <c r="S5" s="276"/>
      <c r="T5" s="88"/>
      <c r="U5" s="229" t="s">
        <v>1451</v>
      </c>
      <c r="V5" s="34" t="s">
        <v>433</v>
      </c>
      <c r="W5" s="34" t="s">
        <v>434</v>
      </c>
      <c r="X5" s="88"/>
      <c r="Y5" s="88"/>
      <c r="Z5" s="88"/>
      <c r="AA5" s="88"/>
      <c r="AB5" s="88"/>
      <c r="AC5" s="88"/>
      <c r="AD5" s="276"/>
    </row>
    <row r="6" spans="1:34">
      <c r="B6" s="438">
        <v>1</v>
      </c>
      <c r="C6" s="35">
        <f>'Plot (1)'!D10</f>
        <v>0</v>
      </c>
      <c r="D6" s="35">
        <f>'Plot (1)'!E10</f>
        <v>0</v>
      </c>
      <c r="E6" s="35">
        <f>'Plot (1)'!H10</f>
        <v>0</v>
      </c>
      <c r="F6" s="36">
        <f>IF(E6&gt;$D$20,$D$20,E6)</f>
        <v>0</v>
      </c>
      <c r="G6" s="35">
        <f>'Plot (1)'!I10</f>
        <v>0</v>
      </c>
      <c r="H6" s="439">
        <f>IF(G6&gt;$D$20,$D$20,G6)</f>
        <v>0</v>
      </c>
      <c r="J6" s="68">
        <f>F16</f>
        <v>0</v>
      </c>
      <c r="K6" s="67">
        <f>AVERAGE(F6:F15)</f>
        <v>0</v>
      </c>
      <c r="L6" s="67">
        <f>STDEV(F6:F15)</f>
        <v>0</v>
      </c>
      <c r="M6" s="88"/>
      <c r="N6" s="88"/>
      <c r="O6" s="88"/>
      <c r="P6" s="88"/>
      <c r="Q6" s="88"/>
      <c r="R6" s="88"/>
      <c r="S6" s="276"/>
      <c r="T6" s="88"/>
      <c r="U6" s="68">
        <f>H16</f>
        <v>0</v>
      </c>
      <c r="V6" s="67">
        <f>AVERAGE(H6:H15)</f>
        <v>0</v>
      </c>
      <c r="W6" s="67">
        <f>STDEV(H6:H15)</f>
        <v>0</v>
      </c>
      <c r="X6" s="88"/>
      <c r="Y6" s="88"/>
      <c r="Z6" s="88"/>
      <c r="AA6" s="88"/>
      <c r="AB6" s="88"/>
      <c r="AC6" s="88"/>
      <c r="AD6" s="276"/>
    </row>
    <row r="7" spans="1:34">
      <c r="B7" s="438">
        <v>2</v>
      </c>
      <c r="C7" s="35">
        <f>'Plot (2)'!D10</f>
        <v>0</v>
      </c>
      <c r="D7" s="35">
        <f>'Plot (2)'!E10</f>
        <v>0</v>
      </c>
      <c r="E7" s="35">
        <f>'Plot (2)'!H10</f>
        <v>0</v>
      </c>
      <c r="F7" s="36">
        <f t="shared" ref="F7:F15" si="0">IF(E7&gt;$D$20,$D$20,E7)</f>
        <v>0</v>
      </c>
      <c r="G7" s="35">
        <f>'Plot (2)'!I10</f>
        <v>0</v>
      </c>
      <c r="H7" s="439">
        <f t="shared" ref="H7:H15" si="1">IF(G7&gt;$D$20,$D$20,G7)</f>
        <v>0</v>
      </c>
      <c r="J7" s="278"/>
      <c r="K7" s="277"/>
      <c r="L7" s="277"/>
      <c r="M7" s="277"/>
      <c r="N7" s="277"/>
      <c r="O7" s="277"/>
      <c r="P7" s="88"/>
      <c r="Q7" s="88"/>
      <c r="R7" s="88"/>
      <c r="S7" s="276"/>
      <c r="T7" s="88"/>
      <c r="U7" s="279"/>
      <c r="V7" s="88"/>
      <c r="W7" s="88"/>
      <c r="X7" s="88"/>
      <c r="Y7" s="88"/>
      <c r="Z7" s="88"/>
      <c r="AA7" s="88"/>
      <c r="AB7" s="88"/>
      <c r="AC7" s="88"/>
      <c r="AD7" s="276"/>
    </row>
    <row r="8" spans="1:34">
      <c r="B8" s="438">
        <v>3</v>
      </c>
      <c r="C8" s="35">
        <f>'Plot (3)'!D10</f>
        <v>0</v>
      </c>
      <c r="D8" s="35">
        <f>'Plot (3)'!E10</f>
        <v>0</v>
      </c>
      <c r="E8" s="35">
        <f>'Plot (3)'!H10</f>
        <v>0</v>
      </c>
      <c r="F8" s="36">
        <f t="shared" si="0"/>
        <v>0</v>
      </c>
      <c r="G8" s="35">
        <f>'Plot (3)'!I10</f>
        <v>0</v>
      </c>
      <c r="H8" s="439">
        <f t="shared" si="1"/>
        <v>0</v>
      </c>
      <c r="J8" s="37"/>
      <c r="K8" s="38"/>
      <c r="L8" s="39" t="s">
        <v>435</v>
      </c>
      <c r="M8" s="38"/>
      <c r="N8" s="38"/>
      <c r="O8" s="38"/>
      <c r="P8" s="40"/>
      <c r="Q8" s="40"/>
      <c r="R8" s="40"/>
      <c r="S8" s="228"/>
      <c r="T8" s="88"/>
      <c r="U8" s="230"/>
      <c r="V8" s="41"/>
      <c r="W8" s="42" t="s">
        <v>436</v>
      </c>
      <c r="X8" s="41"/>
      <c r="Y8" s="41"/>
      <c r="Z8" s="41"/>
      <c r="AA8" s="43"/>
      <c r="AB8" s="43"/>
      <c r="AC8" s="43"/>
      <c r="AD8" s="44"/>
    </row>
    <row r="9" spans="1:34">
      <c r="B9" s="438">
        <v>4</v>
      </c>
      <c r="C9" s="35">
        <f>'Plot (4)'!D10</f>
        <v>0</v>
      </c>
      <c r="D9" s="35">
        <f>'Plot (4)'!E10</f>
        <v>0</v>
      </c>
      <c r="E9" s="35">
        <f>'Plot (4)'!H10</f>
        <v>0</v>
      </c>
      <c r="F9" s="36">
        <f t="shared" si="0"/>
        <v>0</v>
      </c>
      <c r="G9" s="35">
        <f>'Plot (4)'!I10</f>
        <v>0</v>
      </c>
      <c r="H9" s="439">
        <f t="shared" si="1"/>
        <v>0</v>
      </c>
      <c r="J9" s="45" t="s">
        <v>437</v>
      </c>
      <c r="K9" s="46"/>
      <c r="L9" s="46"/>
      <c r="M9" s="46"/>
      <c r="N9" s="46">
        <v>200</v>
      </c>
      <c r="O9" s="46"/>
      <c r="P9" s="46"/>
      <c r="Q9" s="46"/>
      <c r="R9" s="46"/>
      <c r="S9" s="47"/>
      <c r="T9" s="88"/>
      <c r="U9" s="45" t="s">
        <v>437</v>
      </c>
      <c r="V9" s="46"/>
      <c r="W9" s="46"/>
      <c r="X9" s="46"/>
      <c r="Y9" s="46">
        <v>200</v>
      </c>
      <c r="Z9" s="46"/>
      <c r="AA9" s="46"/>
      <c r="AB9" s="46"/>
      <c r="AC9" s="46"/>
      <c r="AD9" s="47"/>
    </row>
    <row r="10" spans="1:34">
      <c r="B10" s="438">
        <v>5</v>
      </c>
      <c r="C10" s="35">
        <f>'Plot (5)'!D10</f>
        <v>0</v>
      </c>
      <c r="D10" s="35">
        <f>'Plot (5)'!E10</f>
        <v>0</v>
      </c>
      <c r="E10" s="35">
        <f>'Plot (5)'!H10</f>
        <v>0</v>
      </c>
      <c r="F10" s="36">
        <f t="shared" si="0"/>
        <v>0</v>
      </c>
      <c r="G10" s="35">
        <f>'Plot (5)'!I10</f>
        <v>0</v>
      </c>
      <c r="H10" s="439">
        <f t="shared" si="1"/>
        <v>0</v>
      </c>
      <c r="J10" s="45" t="s">
        <v>438</v>
      </c>
      <c r="K10" s="46"/>
      <c r="L10" s="46"/>
      <c r="M10" s="46"/>
      <c r="N10" s="48">
        <v>10</v>
      </c>
      <c r="O10" s="49"/>
      <c r="P10" s="46"/>
      <c r="Q10" s="46"/>
      <c r="R10" s="46"/>
      <c r="S10" s="47"/>
      <c r="T10" s="88"/>
      <c r="U10" s="45" t="s">
        <v>438</v>
      </c>
      <c r="V10" s="46"/>
      <c r="W10" s="46"/>
      <c r="X10" s="46"/>
      <c r="Y10" s="48">
        <f>N10</f>
        <v>10</v>
      </c>
      <c r="Z10" s="49" t="s">
        <v>439</v>
      </c>
      <c r="AA10" s="46"/>
      <c r="AB10" s="46"/>
      <c r="AC10" s="46"/>
      <c r="AD10" s="47"/>
    </row>
    <row r="11" spans="1:34">
      <c r="B11" s="438">
        <v>6</v>
      </c>
      <c r="C11" s="35">
        <f>'Plot (6)'!D10</f>
        <v>0</v>
      </c>
      <c r="D11" s="35">
        <f>'Plot (6)'!E10</f>
        <v>0</v>
      </c>
      <c r="E11" s="35">
        <f>'Plot (6)'!H10</f>
        <v>0</v>
      </c>
      <c r="F11" s="36">
        <f t="shared" si="0"/>
        <v>0</v>
      </c>
      <c r="G11" s="35">
        <f>'Plot (6)'!I10</f>
        <v>0</v>
      </c>
      <c r="H11" s="439">
        <f t="shared" si="1"/>
        <v>0</v>
      </c>
      <c r="J11" s="45" t="s">
        <v>440</v>
      </c>
      <c r="K11" s="46"/>
      <c r="L11" s="46"/>
      <c r="M11" s="46"/>
      <c r="N11" s="50">
        <f>K6</f>
        <v>0</v>
      </c>
      <c r="O11" s="51" t="s">
        <v>441</v>
      </c>
      <c r="P11" s="46">
        <f>N11*200</f>
        <v>0</v>
      </c>
      <c r="Q11" s="51" t="s">
        <v>442</v>
      </c>
      <c r="R11" s="46"/>
      <c r="S11" s="47"/>
      <c r="T11" s="88"/>
      <c r="U11" s="45" t="s">
        <v>557</v>
      </c>
      <c r="V11" s="46"/>
      <c r="W11" s="46"/>
      <c r="X11" s="46"/>
      <c r="Y11" s="50">
        <f>V6</f>
        <v>0</v>
      </c>
      <c r="Z11" s="51" t="s">
        <v>441</v>
      </c>
      <c r="AA11" s="46">
        <f>Y11*200</f>
        <v>0</v>
      </c>
      <c r="AB11" s="51" t="s">
        <v>442</v>
      </c>
      <c r="AC11" s="46"/>
      <c r="AD11" s="47"/>
    </row>
    <row r="12" spans="1:34">
      <c r="B12" s="438">
        <v>7</v>
      </c>
      <c r="C12" s="35">
        <f>'Plot (7)'!D10</f>
        <v>0</v>
      </c>
      <c r="D12" s="35">
        <f>'Plot (7)'!E10</f>
        <v>0</v>
      </c>
      <c r="E12" s="35">
        <f>'Plot (7)'!H10</f>
        <v>0</v>
      </c>
      <c r="F12" s="36">
        <f t="shared" si="0"/>
        <v>0</v>
      </c>
      <c r="G12" s="35">
        <f>'Plot (7)'!I10</f>
        <v>0</v>
      </c>
      <c r="H12" s="439">
        <f t="shared" si="1"/>
        <v>0</v>
      </c>
      <c r="J12" s="45" t="s">
        <v>443</v>
      </c>
      <c r="K12" s="46"/>
      <c r="L12" s="46"/>
      <c r="M12" s="46"/>
      <c r="N12" s="50">
        <f>L6</f>
        <v>0</v>
      </c>
      <c r="O12" s="46"/>
      <c r="P12" s="46"/>
      <c r="Q12" s="46"/>
      <c r="R12" s="46"/>
      <c r="S12" s="47"/>
      <c r="T12" s="88"/>
      <c r="U12" s="45" t="s">
        <v>443</v>
      </c>
      <c r="V12" s="46"/>
      <c r="W12" s="46"/>
      <c r="X12" s="46"/>
      <c r="Y12" s="50">
        <f>W6</f>
        <v>0</v>
      </c>
      <c r="Z12" s="46"/>
      <c r="AA12" s="46"/>
      <c r="AB12" s="46"/>
      <c r="AC12" s="46"/>
      <c r="AD12" s="47"/>
    </row>
    <row r="13" spans="1:34">
      <c r="B13" s="438">
        <v>8</v>
      </c>
      <c r="C13" s="35">
        <f>'Plot (8)'!D10</f>
        <v>0</v>
      </c>
      <c r="D13" s="35">
        <f>'Plot (8)'!E10</f>
        <v>0</v>
      </c>
      <c r="E13" s="35">
        <f>'Plot (8)'!H10</f>
        <v>0</v>
      </c>
      <c r="F13" s="36">
        <f t="shared" si="0"/>
        <v>0</v>
      </c>
      <c r="G13" s="35">
        <f>'Plot (8)'!I10</f>
        <v>0</v>
      </c>
      <c r="H13" s="439">
        <f t="shared" si="1"/>
        <v>0</v>
      </c>
      <c r="J13" s="45" t="s">
        <v>444</v>
      </c>
      <c r="K13" s="46"/>
      <c r="L13" s="46"/>
      <c r="M13" s="46"/>
      <c r="N13" s="46">
        <f>N12/(SQRT(N10))</f>
        <v>0</v>
      </c>
      <c r="O13" s="46"/>
      <c r="P13" s="46"/>
      <c r="Q13" s="46"/>
      <c r="R13" s="46"/>
      <c r="S13" s="47"/>
      <c r="T13" s="88"/>
      <c r="U13" s="45" t="s">
        <v>445</v>
      </c>
      <c r="V13" s="46"/>
      <c r="W13" s="46"/>
      <c r="X13" s="46"/>
      <c r="Y13" s="46">
        <f>Y12/(SQRT(Y10))</f>
        <v>0</v>
      </c>
      <c r="Z13" s="46"/>
      <c r="AA13" s="46"/>
      <c r="AB13" s="46"/>
      <c r="AC13" s="46"/>
      <c r="AD13" s="47"/>
    </row>
    <row r="14" spans="1:34">
      <c r="B14" s="438">
        <v>9</v>
      </c>
      <c r="C14" s="35">
        <f>'Plot (9)'!D10</f>
        <v>0</v>
      </c>
      <c r="D14" s="35">
        <f>'Plot (9)'!E10</f>
        <v>0</v>
      </c>
      <c r="E14" s="35">
        <f>'Plot (9)'!H10</f>
        <v>0</v>
      </c>
      <c r="F14" s="36">
        <f t="shared" si="0"/>
        <v>0</v>
      </c>
      <c r="G14" s="35">
        <f>'Plot (9)'!I10</f>
        <v>0</v>
      </c>
      <c r="H14" s="439">
        <f t="shared" si="1"/>
        <v>0</v>
      </c>
      <c r="J14" s="45" t="s">
        <v>446</v>
      </c>
      <c r="K14" s="46"/>
      <c r="L14" s="46"/>
      <c r="M14" s="46"/>
      <c r="N14" s="46">
        <f>N10-1</f>
        <v>9</v>
      </c>
      <c r="O14" s="51" t="s">
        <v>447</v>
      </c>
      <c r="P14" s="449">
        <f>TINV(0.1,N10-1)</f>
        <v>1.83311292255007</v>
      </c>
      <c r="Q14" s="51" t="s">
        <v>448</v>
      </c>
      <c r="R14" s="46"/>
      <c r="S14" s="47"/>
      <c r="T14" s="88"/>
      <c r="U14" s="45" t="s">
        <v>446</v>
      </c>
      <c r="V14" s="46"/>
      <c r="W14" s="46"/>
      <c r="X14" s="46"/>
      <c r="Y14" s="46">
        <f>Y10-1</f>
        <v>9</v>
      </c>
      <c r="Z14" s="51" t="s">
        <v>447</v>
      </c>
      <c r="AA14" s="449">
        <f>P14</f>
        <v>1.83311292255007</v>
      </c>
      <c r="AB14" s="51" t="s">
        <v>449</v>
      </c>
      <c r="AC14" s="46"/>
      <c r="AD14" s="47"/>
    </row>
    <row r="15" spans="1:34">
      <c r="B15" s="440">
        <v>10</v>
      </c>
      <c r="C15" s="52">
        <f>'Plot (10)'!D10</f>
        <v>0</v>
      </c>
      <c r="D15" s="52">
        <f>'Plot (10)'!E10</f>
        <v>0</v>
      </c>
      <c r="E15" s="52">
        <f>'Plot (10)'!H10</f>
        <v>0</v>
      </c>
      <c r="F15" s="446">
        <f t="shared" si="0"/>
        <v>0</v>
      </c>
      <c r="G15" s="52">
        <f>'Plot (10)'!I10</f>
        <v>0</v>
      </c>
      <c r="H15" s="447">
        <f t="shared" si="1"/>
        <v>0</v>
      </c>
      <c r="J15" s="45" t="s">
        <v>450</v>
      </c>
      <c r="K15" s="46"/>
      <c r="L15" s="46"/>
      <c r="M15" s="46"/>
      <c r="N15" s="46">
        <f>P14*N13</f>
        <v>0</v>
      </c>
      <c r="O15" s="51" t="s">
        <v>441</v>
      </c>
      <c r="P15" s="46">
        <f>N15*200</f>
        <v>0</v>
      </c>
      <c r="Q15" s="51" t="s">
        <v>442</v>
      </c>
      <c r="R15" s="46"/>
      <c r="S15" s="47"/>
      <c r="T15" s="88"/>
      <c r="U15" s="45" t="s">
        <v>451</v>
      </c>
      <c r="V15" s="46"/>
      <c r="W15" s="46"/>
      <c r="X15" s="46"/>
      <c r="Y15" s="46">
        <f>AA14*Y13</f>
        <v>0</v>
      </c>
      <c r="Z15" s="51" t="s">
        <v>441</v>
      </c>
      <c r="AA15" s="46">
        <f>Y15*200</f>
        <v>0</v>
      </c>
      <c r="AB15" s="51" t="s">
        <v>442</v>
      </c>
      <c r="AC15" s="46"/>
      <c r="AD15" s="47"/>
    </row>
    <row r="16" spans="1:34" ht="12.75" thickBot="1">
      <c r="B16" s="441" t="s">
        <v>452</v>
      </c>
      <c r="C16" s="442">
        <f t="shared" ref="C16:H16" si="2">SUM(C6:C15)</f>
        <v>0</v>
      </c>
      <c r="D16" s="442">
        <f t="shared" si="2"/>
        <v>0</v>
      </c>
      <c r="E16" s="442">
        <f t="shared" si="2"/>
        <v>0</v>
      </c>
      <c r="F16" s="442">
        <f t="shared" si="2"/>
        <v>0</v>
      </c>
      <c r="G16" s="442">
        <f t="shared" si="2"/>
        <v>0</v>
      </c>
      <c r="H16" s="443">
        <f t="shared" si="2"/>
        <v>0</v>
      </c>
      <c r="J16" s="53" t="s">
        <v>453</v>
      </c>
      <c r="K16" s="54"/>
      <c r="L16" s="54"/>
      <c r="M16" s="54"/>
      <c r="N16" s="55">
        <f>N11-N15</f>
        <v>0</v>
      </c>
      <c r="O16" s="56" t="s">
        <v>441</v>
      </c>
      <c r="P16" s="57">
        <f>N16*200</f>
        <v>0</v>
      </c>
      <c r="Q16" s="56" t="s">
        <v>463</v>
      </c>
      <c r="R16" s="54"/>
      <c r="S16" s="58"/>
      <c r="T16" s="88"/>
      <c r="U16" s="53" t="s">
        <v>453</v>
      </c>
      <c r="V16" s="54"/>
      <c r="W16" s="54"/>
      <c r="X16" s="54"/>
      <c r="Y16" s="55">
        <f>Y11-Y15</f>
        <v>0</v>
      </c>
      <c r="Z16" s="56" t="s">
        <v>441</v>
      </c>
      <c r="AA16" s="57">
        <f>Y16*200</f>
        <v>0</v>
      </c>
      <c r="AB16" s="56" t="s">
        <v>463</v>
      </c>
      <c r="AC16" s="54"/>
      <c r="AD16" s="58"/>
    </row>
    <row r="17" spans="1:30" ht="13.5" thickTop="1" thickBot="1">
      <c r="B17" s="444" t="s">
        <v>454</v>
      </c>
      <c r="C17" s="59">
        <f t="shared" ref="C17:H17" si="3">C16*200/10</f>
        <v>0</v>
      </c>
      <c r="D17" s="59">
        <f t="shared" si="3"/>
        <v>0</v>
      </c>
      <c r="E17" s="60">
        <f t="shared" si="3"/>
        <v>0</v>
      </c>
      <c r="F17" s="60">
        <f t="shared" si="3"/>
        <v>0</v>
      </c>
      <c r="G17" s="60">
        <f t="shared" si="3"/>
        <v>0</v>
      </c>
      <c r="H17" s="445">
        <f t="shared" si="3"/>
        <v>0</v>
      </c>
      <c r="J17" s="87"/>
      <c r="K17" s="87"/>
      <c r="L17" s="87"/>
      <c r="M17" s="87"/>
      <c r="N17" s="87"/>
      <c r="O17" s="87"/>
      <c r="P17" s="87"/>
      <c r="Q17" s="87"/>
      <c r="R17" s="87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</row>
    <row r="18" spans="1:30" ht="13.5" customHeight="1" thickBot="1">
      <c r="B18" s="82"/>
      <c r="C18" s="82"/>
      <c r="D18" s="82"/>
      <c r="E18" s="82"/>
      <c r="F18" s="83"/>
      <c r="G18" s="82"/>
      <c r="H18" s="83"/>
      <c r="J18" s="65" t="s">
        <v>455</v>
      </c>
      <c r="K18" s="61"/>
      <c r="L18" s="61"/>
      <c r="M18" s="62"/>
      <c r="N18" s="448"/>
      <c r="O18" s="274"/>
      <c r="P18" s="274"/>
      <c r="Q18" s="274"/>
      <c r="R18" s="274"/>
      <c r="S18" s="275"/>
      <c r="T18" s="88"/>
      <c r="U18" s="280"/>
      <c r="V18" s="274"/>
      <c r="W18" s="274"/>
      <c r="X18" s="274"/>
      <c r="Y18" s="274"/>
      <c r="Z18" s="274"/>
      <c r="AA18" s="274"/>
      <c r="AB18" s="274"/>
      <c r="AC18" s="274"/>
      <c r="AD18" s="275"/>
    </row>
    <row r="19" spans="1:30" ht="38.25">
      <c r="B19" s="84"/>
      <c r="C19" s="85"/>
      <c r="D19" s="89" t="s">
        <v>556</v>
      </c>
      <c r="E19" s="82"/>
      <c r="F19" s="82"/>
      <c r="G19" s="82"/>
      <c r="H19" s="82"/>
      <c r="J19" s="32" t="s">
        <v>1449</v>
      </c>
      <c r="K19" s="33" t="s">
        <v>456</v>
      </c>
      <c r="L19" s="33" t="s">
        <v>457</v>
      </c>
      <c r="M19" s="88"/>
      <c r="N19" s="88"/>
      <c r="O19" s="88"/>
      <c r="P19" s="88"/>
      <c r="Q19" s="88"/>
      <c r="R19" s="88"/>
      <c r="S19" s="276"/>
      <c r="T19" s="88"/>
      <c r="U19" s="229" t="s">
        <v>1450</v>
      </c>
      <c r="V19" s="34" t="s">
        <v>458</v>
      </c>
      <c r="W19" s="34" t="s">
        <v>459</v>
      </c>
      <c r="X19" s="88"/>
      <c r="Y19" s="88"/>
      <c r="Z19" s="88"/>
      <c r="AA19" s="88"/>
      <c r="AB19" s="88"/>
      <c r="AC19" s="88"/>
      <c r="AD19" s="276"/>
    </row>
    <row r="20" spans="1:30" ht="18.75" thickBot="1">
      <c r="B20" s="84"/>
      <c r="C20" s="85"/>
      <c r="D20" s="66">
        <f>'Plot (1)'!H8</f>
        <v>0</v>
      </c>
      <c r="E20" s="82"/>
      <c r="F20" s="82"/>
      <c r="G20" s="82"/>
      <c r="H20" s="82"/>
      <c r="J20" s="68">
        <f>E16</f>
        <v>0</v>
      </c>
      <c r="K20" s="67">
        <f>AVERAGE(E6:E15)</f>
        <v>0</v>
      </c>
      <c r="L20" s="67">
        <f>STDEV(E6:E15)</f>
        <v>0</v>
      </c>
      <c r="M20" s="88"/>
      <c r="N20" s="88"/>
      <c r="O20" s="88"/>
      <c r="P20" s="88"/>
      <c r="Q20" s="88"/>
      <c r="R20" s="88"/>
      <c r="S20" s="276"/>
      <c r="T20" s="88"/>
      <c r="U20" s="68">
        <f>G16</f>
        <v>0</v>
      </c>
      <c r="V20" s="67">
        <f>AVERAGE(G6:G15)</f>
        <v>0</v>
      </c>
      <c r="W20" s="67">
        <f>STDEV(G6:G15)</f>
        <v>0</v>
      </c>
      <c r="X20" s="88"/>
      <c r="Y20" s="88"/>
      <c r="Z20" s="88"/>
      <c r="AA20" s="88"/>
      <c r="AB20" s="88"/>
      <c r="AC20" s="88"/>
      <c r="AD20" s="276"/>
    </row>
    <row r="21" spans="1:30">
      <c r="B21" s="84"/>
      <c r="C21" s="84"/>
      <c r="D21" s="84"/>
      <c r="E21" s="84"/>
      <c r="F21" s="84"/>
      <c r="G21" s="84"/>
      <c r="H21" s="84"/>
      <c r="J21" s="279"/>
      <c r="K21" s="88"/>
      <c r="L21" s="88"/>
      <c r="M21" s="88"/>
      <c r="N21" s="88"/>
      <c r="O21" s="88"/>
      <c r="P21" s="88"/>
      <c r="Q21" s="88"/>
      <c r="R21" s="88"/>
      <c r="S21" s="276"/>
      <c r="T21" s="88"/>
      <c r="U21" s="279"/>
      <c r="V21" s="88"/>
      <c r="W21" s="88"/>
      <c r="X21" s="88"/>
      <c r="Y21" s="88"/>
      <c r="Z21" s="88"/>
      <c r="AA21" s="88"/>
      <c r="AB21" s="88"/>
      <c r="AC21" s="88"/>
      <c r="AD21" s="276"/>
    </row>
    <row r="22" spans="1:30">
      <c r="B22" s="78"/>
      <c r="C22" s="78"/>
      <c r="D22" s="78"/>
      <c r="E22" s="78"/>
      <c r="F22" s="78"/>
      <c r="G22" s="78"/>
      <c r="H22" s="78"/>
      <c r="I22" s="80"/>
      <c r="J22" s="37"/>
      <c r="K22" s="38"/>
      <c r="L22" s="39" t="s">
        <v>460</v>
      </c>
      <c r="M22" s="38"/>
      <c r="N22" s="38"/>
      <c r="O22" s="38"/>
      <c r="P22" s="40"/>
      <c r="Q22" s="40"/>
      <c r="R22" s="40"/>
      <c r="S22" s="228"/>
      <c r="T22" s="88"/>
      <c r="U22" s="230"/>
      <c r="V22" s="41"/>
      <c r="W22" s="42" t="s">
        <v>461</v>
      </c>
      <c r="X22" s="41"/>
      <c r="Y22" s="41"/>
      <c r="Z22" s="41"/>
      <c r="AA22" s="43"/>
      <c r="AB22" s="43"/>
      <c r="AC22" s="43"/>
      <c r="AD22" s="44"/>
    </row>
    <row r="23" spans="1:30">
      <c r="B23" s="78"/>
      <c r="C23" s="78"/>
      <c r="D23" s="78"/>
      <c r="E23" s="78"/>
      <c r="F23" s="78"/>
      <c r="G23" s="78"/>
      <c r="H23" s="78"/>
      <c r="I23" s="80"/>
      <c r="J23" s="45" t="s">
        <v>437</v>
      </c>
      <c r="K23" s="46"/>
      <c r="L23" s="46"/>
      <c r="M23" s="46"/>
      <c r="N23" s="46">
        <v>200</v>
      </c>
      <c r="O23" s="46"/>
      <c r="P23" s="46"/>
      <c r="Q23" s="46"/>
      <c r="R23" s="46"/>
      <c r="S23" s="47"/>
      <c r="T23" s="88"/>
      <c r="U23" s="45" t="s">
        <v>437</v>
      </c>
      <c r="V23" s="46"/>
      <c r="W23" s="46"/>
      <c r="X23" s="46"/>
      <c r="Y23" s="46">
        <v>200</v>
      </c>
      <c r="Z23" s="46"/>
      <c r="AA23" s="46"/>
      <c r="AB23" s="46"/>
      <c r="AC23" s="46"/>
      <c r="AD23" s="47"/>
    </row>
    <row r="24" spans="1:30" ht="11.45" customHeight="1">
      <c r="A24" s="78"/>
      <c r="B24" s="79"/>
      <c r="C24" s="1151" t="s">
        <v>1456</v>
      </c>
      <c r="D24" s="1152"/>
      <c r="E24" s="1152"/>
      <c r="F24" s="1153"/>
      <c r="G24" s="84"/>
      <c r="H24" s="84"/>
      <c r="J24" s="45" t="s">
        <v>438</v>
      </c>
      <c r="K24" s="46"/>
      <c r="L24" s="46"/>
      <c r="M24" s="46"/>
      <c r="N24" s="48">
        <f>N10</f>
        <v>10</v>
      </c>
      <c r="O24" s="49"/>
      <c r="P24" s="46"/>
      <c r="Q24" s="46"/>
      <c r="R24" s="46"/>
      <c r="S24" s="47"/>
      <c r="T24" s="88"/>
      <c r="U24" s="45" t="s">
        <v>438</v>
      </c>
      <c r="V24" s="46"/>
      <c r="W24" s="46"/>
      <c r="X24" s="46"/>
      <c r="Y24" s="48">
        <f>N24</f>
        <v>10</v>
      </c>
      <c r="Z24" s="49" t="s">
        <v>439</v>
      </c>
      <c r="AA24" s="46"/>
      <c r="AB24" s="46"/>
      <c r="AC24" s="46"/>
      <c r="AD24" s="47"/>
    </row>
    <row r="25" spans="1:30">
      <c r="A25" s="78"/>
      <c r="B25" s="79"/>
      <c r="C25" s="1154"/>
      <c r="D25" s="1155"/>
      <c r="E25" s="1155"/>
      <c r="F25" s="1156"/>
      <c r="G25" s="84"/>
      <c r="H25" s="84"/>
      <c r="J25" s="45" t="s">
        <v>440</v>
      </c>
      <c r="K25" s="46"/>
      <c r="L25" s="46"/>
      <c r="M25" s="46"/>
      <c r="N25" s="50">
        <f>K20</f>
        <v>0</v>
      </c>
      <c r="O25" s="51" t="s">
        <v>441</v>
      </c>
      <c r="P25" s="46">
        <f>N25*200</f>
        <v>0</v>
      </c>
      <c r="Q25" s="51" t="s">
        <v>442</v>
      </c>
      <c r="R25" s="46"/>
      <c r="S25" s="47"/>
      <c r="T25" s="88"/>
      <c r="U25" s="45" t="s">
        <v>557</v>
      </c>
      <c r="V25" s="46"/>
      <c r="W25" s="46"/>
      <c r="X25" s="46"/>
      <c r="Y25" s="50">
        <f>V20</f>
        <v>0</v>
      </c>
      <c r="Z25" s="51" t="s">
        <v>441</v>
      </c>
      <c r="AA25" s="46">
        <f>Y25*200</f>
        <v>0</v>
      </c>
      <c r="AB25" s="51" t="s">
        <v>442</v>
      </c>
      <c r="AC25" s="46"/>
      <c r="AD25" s="47"/>
    </row>
    <row r="26" spans="1:30" ht="12" customHeight="1">
      <c r="A26" s="78"/>
      <c r="B26" s="79"/>
      <c r="C26" s="1154"/>
      <c r="D26" s="1155"/>
      <c r="E26" s="1155"/>
      <c r="F26" s="1156"/>
      <c r="G26" s="84"/>
      <c r="H26" s="84"/>
      <c r="J26" s="45" t="s">
        <v>443</v>
      </c>
      <c r="K26" s="46"/>
      <c r="L26" s="46"/>
      <c r="M26" s="46"/>
      <c r="N26" s="50">
        <f>L20</f>
        <v>0</v>
      </c>
      <c r="O26" s="46"/>
      <c r="P26" s="46"/>
      <c r="Q26" s="46"/>
      <c r="R26" s="46"/>
      <c r="S26" s="47"/>
      <c r="T26" s="88"/>
      <c r="U26" s="45" t="s">
        <v>443</v>
      </c>
      <c r="V26" s="46"/>
      <c r="W26" s="46"/>
      <c r="X26" s="46"/>
      <c r="Y26" s="50">
        <f>W20</f>
        <v>0</v>
      </c>
      <c r="Z26" s="46"/>
      <c r="AA26" s="46"/>
      <c r="AB26" s="46"/>
      <c r="AC26" s="46"/>
      <c r="AD26" s="47"/>
    </row>
    <row r="27" spans="1:30" ht="12" customHeight="1">
      <c r="A27" s="78"/>
      <c r="B27" s="79"/>
      <c r="C27" s="1154"/>
      <c r="D27" s="1155"/>
      <c r="E27" s="1155"/>
      <c r="F27" s="1156"/>
      <c r="G27" s="196"/>
      <c r="H27" s="196"/>
      <c r="J27" s="45" t="s">
        <v>444</v>
      </c>
      <c r="K27" s="46"/>
      <c r="L27" s="46"/>
      <c r="M27" s="46"/>
      <c r="N27" s="46">
        <f>N26/(SQRT(N24))</f>
        <v>0</v>
      </c>
      <c r="O27" s="46"/>
      <c r="P27" s="46"/>
      <c r="Q27" s="46"/>
      <c r="R27" s="46"/>
      <c r="S27" s="47"/>
      <c r="T27" s="88"/>
      <c r="U27" s="45" t="s">
        <v>445</v>
      </c>
      <c r="V27" s="46"/>
      <c r="W27" s="46"/>
      <c r="X27" s="46"/>
      <c r="Y27" s="46">
        <f>Y26/(SQRT(Y24))</f>
        <v>0</v>
      </c>
      <c r="Z27" s="46"/>
      <c r="AA27" s="46"/>
      <c r="AB27" s="46"/>
      <c r="AC27" s="46"/>
      <c r="AD27" s="47"/>
    </row>
    <row r="28" spans="1:30" ht="12" customHeight="1">
      <c r="A28" s="78"/>
      <c r="B28" s="79"/>
      <c r="C28" s="1157"/>
      <c r="D28" s="1158"/>
      <c r="E28" s="1158"/>
      <c r="F28" s="1159"/>
      <c r="G28" s="196"/>
      <c r="H28" s="196"/>
      <c r="J28" s="45" t="s">
        <v>446</v>
      </c>
      <c r="K28" s="46"/>
      <c r="L28" s="46"/>
      <c r="M28" s="46"/>
      <c r="N28" s="46">
        <f>N24-1</f>
        <v>9</v>
      </c>
      <c r="O28" s="51" t="s">
        <v>447</v>
      </c>
      <c r="P28" s="449">
        <f>P14</f>
        <v>1.83311292255007</v>
      </c>
      <c r="Q28" s="51" t="s">
        <v>448</v>
      </c>
      <c r="R28" s="46"/>
      <c r="S28" s="47"/>
      <c r="T28" s="88"/>
      <c r="U28" s="45" t="s">
        <v>446</v>
      </c>
      <c r="V28" s="46"/>
      <c r="W28" s="46"/>
      <c r="X28" s="46"/>
      <c r="Y28" s="46">
        <f>Y24-1</f>
        <v>9</v>
      </c>
      <c r="Z28" s="51" t="s">
        <v>447</v>
      </c>
      <c r="AA28" s="449">
        <f>P28</f>
        <v>1.83311292255007</v>
      </c>
      <c r="AB28" s="51" t="s">
        <v>449</v>
      </c>
      <c r="AC28" s="46"/>
      <c r="AD28" s="47"/>
    </row>
    <row r="29" spans="1:30" ht="12" customHeight="1">
      <c r="B29" s="196"/>
      <c r="C29" s="196"/>
      <c r="D29" s="196"/>
      <c r="E29" s="196"/>
      <c r="F29" s="196"/>
      <c r="G29" s="196"/>
      <c r="H29" s="196"/>
      <c r="J29" s="45" t="s">
        <v>450</v>
      </c>
      <c r="K29" s="46"/>
      <c r="L29" s="46"/>
      <c r="M29" s="46"/>
      <c r="N29" s="46">
        <f>P28*N27</f>
        <v>0</v>
      </c>
      <c r="O29" s="51" t="s">
        <v>441</v>
      </c>
      <c r="P29" s="46">
        <f>N29*200</f>
        <v>0</v>
      </c>
      <c r="Q29" s="51" t="s">
        <v>442</v>
      </c>
      <c r="R29" s="46"/>
      <c r="S29" s="47"/>
      <c r="T29" s="88"/>
      <c r="U29" s="45" t="s">
        <v>451</v>
      </c>
      <c r="V29" s="46"/>
      <c r="W29" s="46"/>
      <c r="X29" s="46"/>
      <c r="Y29" s="46">
        <f>AA28*Y27</f>
        <v>0</v>
      </c>
      <c r="Z29" s="51" t="s">
        <v>441</v>
      </c>
      <c r="AA29" s="46">
        <f>Y29*200</f>
        <v>0</v>
      </c>
      <c r="AB29" s="51" t="s">
        <v>442</v>
      </c>
      <c r="AC29" s="46"/>
      <c r="AD29" s="47"/>
    </row>
    <row r="30" spans="1:30" ht="12.75" customHeight="1" thickBot="1">
      <c r="B30" s="196"/>
      <c r="C30" s="196"/>
      <c r="D30" s="196"/>
      <c r="E30" s="196"/>
      <c r="F30" s="196"/>
      <c r="G30" s="196"/>
      <c r="H30" s="196"/>
      <c r="J30" s="53" t="s">
        <v>453</v>
      </c>
      <c r="K30" s="54"/>
      <c r="L30" s="54"/>
      <c r="M30" s="54"/>
      <c r="N30" s="55">
        <f>N25-N29</f>
        <v>0</v>
      </c>
      <c r="O30" s="56" t="s">
        <v>441</v>
      </c>
      <c r="P30" s="57">
        <f>N30*200</f>
        <v>0</v>
      </c>
      <c r="Q30" s="56" t="s">
        <v>463</v>
      </c>
      <c r="R30" s="54"/>
      <c r="S30" s="58"/>
      <c r="T30" s="88"/>
      <c r="U30" s="53" t="s">
        <v>453</v>
      </c>
      <c r="V30" s="54"/>
      <c r="W30" s="54"/>
      <c r="X30" s="54"/>
      <c r="Y30" s="55">
        <f>Y25-Y29</f>
        <v>0</v>
      </c>
      <c r="Z30" s="56" t="s">
        <v>441</v>
      </c>
      <c r="AA30" s="57">
        <f>Y30*200</f>
        <v>0</v>
      </c>
      <c r="AB30" s="56" t="s">
        <v>463</v>
      </c>
      <c r="AC30" s="54"/>
      <c r="AD30" s="58"/>
    </row>
    <row r="31" spans="1:30" ht="12" customHeight="1">
      <c r="B31" s="196"/>
      <c r="C31" s="196"/>
      <c r="D31" s="196"/>
      <c r="E31" s="196"/>
      <c r="F31" s="196"/>
      <c r="G31" s="196"/>
      <c r="H31" s="196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</row>
    <row r="32" spans="1:30" ht="12" customHeight="1">
      <c r="B32" s="196"/>
      <c r="C32" s="196"/>
      <c r="D32" s="196"/>
      <c r="E32" s="196"/>
      <c r="F32" s="196"/>
      <c r="G32" s="196"/>
      <c r="H32" s="196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</row>
    <row r="33" spans="2:30" ht="12" customHeight="1">
      <c r="B33" s="196"/>
      <c r="C33" s="196"/>
      <c r="D33" s="196"/>
      <c r="E33" s="196"/>
      <c r="F33" s="196"/>
      <c r="G33" s="196"/>
      <c r="H33" s="196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</row>
    <row r="34" spans="2:30" ht="12" customHeight="1" thickBot="1">
      <c r="B34" s="196"/>
      <c r="C34" s="196"/>
      <c r="D34" s="196"/>
      <c r="E34" s="196"/>
      <c r="F34" s="196"/>
      <c r="G34" s="196"/>
      <c r="H34" s="196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227"/>
      <c r="W34" s="79"/>
      <c r="X34" s="79"/>
      <c r="Y34" s="79"/>
      <c r="Z34" s="79"/>
      <c r="AA34" s="79"/>
      <c r="AB34" s="79"/>
      <c r="AC34" s="79"/>
      <c r="AD34" s="79"/>
    </row>
    <row r="35" spans="2:30" ht="12.75" customHeight="1">
      <c r="B35" s="196"/>
      <c r="C35" s="196"/>
      <c r="D35" s="196"/>
      <c r="E35" s="196"/>
      <c r="F35" s="196"/>
      <c r="G35" s="196"/>
      <c r="H35" s="196"/>
      <c r="I35" s="186"/>
      <c r="J35" s="187"/>
      <c r="K35" s="188"/>
      <c r="L35" s="187"/>
      <c r="M35" s="187"/>
      <c r="N35" s="187"/>
      <c r="O35" s="187"/>
      <c r="P35" s="187"/>
      <c r="Q35" s="187"/>
      <c r="R35" s="198"/>
      <c r="S35" s="199"/>
      <c r="T35" s="81"/>
      <c r="U35" s="79"/>
      <c r="V35" s="81"/>
      <c r="W35" s="79"/>
      <c r="X35" s="79"/>
      <c r="Y35" s="79"/>
      <c r="Z35" s="79"/>
      <c r="AA35" s="79"/>
      <c r="AB35" s="79"/>
      <c r="AC35" s="79"/>
      <c r="AD35" s="79"/>
    </row>
    <row r="36" spans="2:30" s="79" customFormat="1" ht="15.75">
      <c r="B36" s="196"/>
      <c r="C36" s="196"/>
      <c r="D36" s="196"/>
      <c r="E36" s="196"/>
      <c r="F36" s="196"/>
      <c r="G36" s="196"/>
      <c r="H36" s="196"/>
      <c r="I36" s="190"/>
      <c r="J36" s="185" t="s">
        <v>554</v>
      </c>
      <c r="K36" s="184"/>
      <c r="L36" s="183"/>
      <c r="M36" s="183"/>
      <c r="N36" s="183"/>
      <c r="O36" s="183"/>
      <c r="P36" s="183"/>
      <c r="Q36" s="183"/>
      <c r="R36" s="197"/>
      <c r="S36" s="200"/>
    </row>
    <row r="37" spans="2:30" s="79" customFormat="1" ht="13.5" thickBot="1">
      <c r="B37" s="196"/>
      <c r="C37" s="196"/>
      <c r="D37" s="196"/>
      <c r="E37" s="196"/>
      <c r="F37" s="196"/>
      <c r="G37" s="196"/>
      <c r="H37" s="196"/>
      <c r="I37" s="192"/>
      <c r="J37" s="193"/>
      <c r="K37" s="194"/>
      <c r="L37" s="193"/>
      <c r="M37" s="193"/>
      <c r="N37" s="193"/>
      <c r="O37" s="193"/>
      <c r="P37" s="193"/>
      <c r="Q37" s="193"/>
      <c r="R37" s="201"/>
      <c r="S37" s="202"/>
    </row>
    <row r="38" spans="2:30" s="79" customFormat="1">
      <c r="B38" s="196"/>
      <c r="C38" s="196"/>
      <c r="D38" s="196"/>
      <c r="E38" s="196"/>
      <c r="F38" s="196"/>
      <c r="G38" s="196"/>
      <c r="H38" s="196"/>
    </row>
    <row r="39" spans="2:30" s="79" customFormat="1" ht="12" customHeight="1">
      <c r="B39" s="196"/>
      <c r="C39" s="196"/>
      <c r="D39" s="196"/>
      <c r="E39" s="196"/>
      <c r="F39" s="196"/>
      <c r="G39" s="196"/>
      <c r="H39" s="196"/>
    </row>
    <row r="40" spans="2:30" s="79" customFormat="1" ht="12" customHeight="1">
      <c r="B40" s="196"/>
      <c r="C40" s="196"/>
      <c r="D40" s="196"/>
      <c r="E40" s="196"/>
      <c r="F40" s="196"/>
      <c r="G40" s="196"/>
      <c r="H40" s="196"/>
    </row>
    <row r="41" spans="2:30" s="79" customFormat="1" ht="12" customHeight="1">
      <c r="B41" s="196"/>
      <c r="C41" s="196"/>
      <c r="D41" s="196"/>
      <c r="E41" s="196"/>
      <c r="F41" s="196"/>
      <c r="G41" s="196"/>
      <c r="H41" s="196"/>
    </row>
    <row r="42" spans="2:30" s="79" customFormat="1" ht="15" customHeight="1">
      <c r="B42" s="196"/>
      <c r="C42" s="196"/>
      <c r="D42" s="196"/>
      <c r="E42" s="196"/>
      <c r="F42" s="196"/>
      <c r="G42" s="196"/>
      <c r="H42" s="196"/>
    </row>
    <row r="43" spans="2:30" s="79" customFormat="1">
      <c r="B43" s="86"/>
      <c r="C43" s="86"/>
      <c r="D43" s="86"/>
      <c r="E43" s="86"/>
      <c r="F43" s="86"/>
      <c r="G43" s="86"/>
      <c r="H43" s="86"/>
    </row>
    <row r="44" spans="2:30" s="79" customFormat="1">
      <c r="B44" s="84"/>
      <c r="C44" s="84"/>
      <c r="D44" s="84"/>
      <c r="E44" s="84"/>
      <c r="F44" s="84"/>
      <c r="G44" s="84"/>
      <c r="H44" s="84"/>
    </row>
    <row r="45" spans="2:30" s="79" customFormat="1">
      <c r="B45" s="84"/>
      <c r="C45" s="84"/>
      <c r="D45" s="84"/>
      <c r="E45" s="84"/>
      <c r="F45" s="84"/>
      <c r="G45" s="84"/>
      <c r="H45" s="84"/>
    </row>
    <row r="46" spans="2:30" s="79" customFormat="1">
      <c r="B46" s="78"/>
      <c r="C46" s="78"/>
      <c r="D46" s="78"/>
      <c r="E46" s="78"/>
      <c r="F46" s="78"/>
      <c r="G46" s="78"/>
      <c r="H46" s="78"/>
    </row>
    <row r="47" spans="2:30" s="79" customFormat="1">
      <c r="B47" s="78"/>
      <c r="C47" s="78"/>
      <c r="D47" s="78"/>
      <c r="E47" s="78"/>
      <c r="F47" s="78"/>
      <c r="G47" s="78"/>
      <c r="H47" s="78"/>
    </row>
    <row r="48" spans="2:30" s="79" customFormat="1">
      <c r="B48" s="78"/>
      <c r="C48" s="78"/>
      <c r="D48" s="78"/>
      <c r="E48" s="78"/>
      <c r="F48" s="78"/>
      <c r="G48" s="78"/>
      <c r="H48" s="78"/>
    </row>
    <row r="49" spans="2:8" s="79" customFormat="1">
      <c r="B49" s="78"/>
      <c r="C49" s="78"/>
      <c r="D49" s="78"/>
      <c r="E49" s="78"/>
      <c r="F49" s="78"/>
      <c r="G49" s="78"/>
      <c r="H49" s="78"/>
    </row>
    <row r="50" spans="2:8" s="79" customFormat="1">
      <c r="B50" s="78"/>
      <c r="C50" s="78"/>
      <c r="D50" s="78"/>
      <c r="E50" s="78"/>
      <c r="F50" s="78"/>
      <c r="G50" s="78"/>
      <c r="H50" s="78"/>
    </row>
    <row r="51" spans="2:8" s="79" customFormat="1">
      <c r="B51" s="78"/>
      <c r="C51" s="78"/>
      <c r="D51" s="78"/>
      <c r="E51" s="78"/>
      <c r="F51" s="78"/>
      <c r="G51" s="78"/>
      <c r="H51" s="78"/>
    </row>
    <row r="52" spans="2:8">
      <c r="B52" s="78"/>
      <c r="C52" s="78"/>
      <c r="D52" s="78"/>
      <c r="E52" s="78"/>
      <c r="F52" s="78"/>
      <c r="G52" s="78"/>
      <c r="H52" s="78"/>
    </row>
    <row r="53" spans="2:8">
      <c r="B53" s="78"/>
      <c r="C53" s="78"/>
      <c r="D53" s="78"/>
      <c r="E53" s="78"/>
      <c r="F53" s="78"/>
      <c r="G53" s="78"/>
      <c r="H53" s="78"/>
    </row>
    <row r="54" spans="2:8">
      <c r="B54" s="78"/>
      <c r="C54" s="78"/>
      <c r="D54" s="78"/>
      <c r="E54" s="78"/>
      <c r="F54" s="78"/>
      <c r="G54" s="78"/>
      <c r="H54" s="78"/>
    </row>
    <row r="55" spans="2:8">
      <c r="B55" s="78"/>
      <c r="C55" s="78"/>
      <c r="D55" s="78"/>
      <c r="E55" s="78"/>
      <c r="F55" s="78"/>
      <c r="G55" s="78"/>
      <c r="H55" s="78"/>
    </row>
    <row r="56" spans="2:8">
      <c r="B56" s="78"/>
      <c r="C56" s="78"/>
      <c r="D56" s="78"/>
      <c r="E56" s="78"/>
      <c r="F56" s="78"/>
      <c r="G56" s="78"/>
      <c r="H56" s="78"/>
    </row>
    <row r="57" spans="2:8">
      <c r="B57" s="78"/>
      <c r="C57" s="78"/>
      <c r="D57" s="78"/>
      <c r="E57" s="78"/>
      <c r="F57" s="78"/>
      <c r="G57" s="78"/>
      <c r="H57" s="78"/>
    </row>
    <row r="58" spans="2:8">
      <c r="B58" s="78"/>
      <c r="C58" s="78"/>
      <c r="D58" s="78"/>
      <c r="E58" s="78"/>
      <c r="F58" s="78"/>
      <c r="G58" s="78"/>
      <c r="H58" s="78"/>
    </row>
    <row r="59" spans="2:8">
      <c r="B59" s="78"/>
      <c r="C59" s="78"/>
      <c r="D59" s="78"/>
      <c r="E59" s="78"/>
      <c r="F59" s="78"/>
      <c r="G59" s="78"/>
      <c r="H59" s="78"/>
    </row>
    <row r="60" spans="2:8">
      <c r="B60" s="78"/>
      <c r="C60" s="78"/>
      <c r="D60" s="78"/>
      <c r="E60" s="78"/>
      <c r="F60" s="78"/>
      <c r="G60" s="78"/>
      <c r="H60" s="78"/>
    </row>
    <row r="61" spans="2:8">
      <c r="B61" s="78"/>
      <c r="C61" s="78"/>
      <c r="D61" s="78"/>
      <c r="E61" s="78"/>
      <c r="F61" s="78"/>
      <c r="G61" s="78"/>
      <c r="H61" s="78"/>
    </row>
    <row r="62" spans="2:8">
      <c r="B62" s="78"/>
      <c r="C62" s="78"/>
      <c r="D62" s="78"/>
      <c r="E62" s="78"/>
      <c r="F62" s="78"/>
      <c r="G62" s="78"/>
      <c r="H62" s="78"/>
    </row>
    <row r="63" spans="2:8">
      <c r="B63" s="78"/>
      <c r="C63" s="78"/>
      <c r="D63" s="78"/>
      <c r="E63" s="78"/>
      <c r="F63" s="78"/>
      <c r="G63" s="78"/>
      <c r="H63" s="78"/>
    </row>
    <row r="64" spans="2:8">
      <c r="B64" s="78"/>
      <c r="C64" s="78"/>
      <c r="D64" s="78"/>
      <c r="E64" s="78"/>
      <c r="F64" s="78"/>
      <c r="G64" s="78"/>
      <c r="H64" s="78"/>
    </row>
    <row r="65" spans="2:8">
      <c r="B65" s="78"/>
      <c r="C65" s="78"/>
      <c r="D65" s="78"/>
      <c r="E65" s="78"/>
      <c r="F65" s="78"/>
      <c r="G65" s="78"/>
      <c r="H65" s="78"/>
    </row>
    <row r="66" spans="2:8">
      <c r="B66" s="78"/>
      <c r="C66" s="78"/>
      <c r="D66" s="78"/>
      <c r="E66" s="78"/>
      <c r="F66" s="78"/>
      <c r="G66" s="78"/>
      <c r="H66" s="78"/>
    </row>
    <row r="67" spans="2:8">
      <c r="B67" s="78"/>
      <c r="C67" s="78"/>
      <c r="D67" s="78"/>
      <c r="E67" s="78"/>
      <c r="F67" s="78"/>
      <c r="G67" s="78"/>
      <c r="H67" s="78"/>
    </row>
    <row r="68" spans="2:8">
      <c r="B68" s="78"/>
      <c r="C68" s="78"/>
      <c r="D68" s="78"/>
      <c r="E68" s="78"/>
      <c r="F68" s="78"/>
      <c r="G68" s="78"/>
      <c r="H68" s="78"/>
    </row>
    <row r="69" spans="2:8">
      <c r="B69" s="78"/>
      <c r="C69" s="78"/>
      <c r="D69" s="78"/>
      <c r="E69" s="78"/>
      <c r="F69" s="78"/>
      <c r="G69" s="78"/>
      <c r="H69" s="78"/>
    </row>
    <row r="70" spans="2:8">
      <c r="B70" s="78"/>
      <c r="C70" s="78"/>
      <c r="D70" s="78"/>
      <c r="E70" s="78"/>
      <c r="F70" s="78"/>
      <c r="G70" s="78"/>
      <c r="H70" s="78"/>
    </row>
    <row r="71" spans="2:8">
      <c r="B71" s="78"/>
      <c r="C71" s="78"/>
      <c r="D71" s="78"/>
      <c r="E71" s="78"/>
      <c r="F71" s="78"/>
      <c r="G71" s="78"/>
      <c r="H71" s="78"/>
    </row>
    <row r="72" spans="2:8">
      <c r="B72" s="78"/>
      <c r="C72" s="78"/>
      <c r="D72" s="78"/>
      <c r="E72" s="78"/>
      <c r="F72" s="78"/>
      <c r="G72" s="78"/>
      <c r="H72" s="78"/>
    </row>
    <row r="73" spans="2:8">
      <c r="B73" s="78"/>
      <c r="C73" s="78"/>
      <c r="D73" s="78"/>
      <c r="E73" s="78"/>
      <c r="F73" s="78"/>
      <c r="G73" s="78"/>
      <c r="H73" s="78"/>
    </row>
    <row r="74" spans="2:8">
      <c r="B74" s="78"/>
      <c r="C74" s="78"/>
      <c r="D74" s="78"/>
      <c r="E74" s="78"/>
      <c r="F74" s="78"/>
      <c r="G74" s="78"/>
      <c r="H74" s="78"/>
    </row>
    <row r="75" spans="2:8">
      <c r="B75" s="78"/>
      <c r="C75" s="78"/>
      <c r="D75" s="78"/>
      <c r="E75" s="78"/>
      <c r="F75" s="78"/>
      <c r="G75" s="78"/>
      <c r="H75" s="78"/>
    </row>
    <row r="76" spans="2:8">
      <c r="B76" s="78"/>
      <c r="C76" s="78"/>
      <c r="D76" s="78"/>
      <c r="E76" s="78"/>
      <c r="F76" s="78"/>
      <c r="G76" s="78"/>
      <c r="H76" s="78"/>
    </row>
    <row r="77" spans="2:8">
      <c r="B77" s="78"/>
      <c r="C77" s="78"/>
      <c r="D77" s="78"/>
      <c r="E77" s="78"/>
      <c r="F77" s="78"/>
      <c r="G77" s="78"/>
      <c r="H77" s="78"/>
    </row>
    <row r="78" spans="2:8">
      <c r="B78" s="78"/>
      <c r="C78" s="78"/>
      <c r="D78" s="78"/>
      <c r="E78" s="78"/>
      <c r="F78" s="78"/>
      <c r="G78" s="78"/>
      <c r="H78" s="78"/>
    </row>
    <row r="79" spans="2:8">
      <c r="B79" s="78"/>
      <c r="C79" s="78"/>
      <c r="D79" s="78"/>
      <c r="E79" s="78"/>
      <c r="F79" s="78"/>
      <c r="G79" s="78"/>
      <c r="H79" s="78"/>
    </row>
    <row r="80" spans="2:8">
      <c r="B80" s="78"/>
      <c r="C80" s="78"/>
      <c r="D80" s="78"/>
      <c r="E80" s="78"/>
      <c r="F80" s="78"/>
      <c r="G80" s="78"/>
      <c r="H80" s="78"/>
    </row>
    <row r="81" spans="2:8">
      <c r="B81" s="78"/>
      <c r="C81" s="78"/>
      <c r="D81" s="78"/>
      <c r="E81" s="78"/>
      <c r="F81" s="78"/>
      <c r="G81" s="78"/>
      <c r="H81" s="78"/>
    </row>
    <row r="82" spans="2:8">
      <c r="B82" s="78"/>
      <c r="C82" s="78"/>
      <c r="D82" s="78"/>
      <c r="E82" s="78"/>
      <c r="F82" s="78"/>
      <c r="G82" s="78"/>
      <c r="H82" s="78"/>
    </row>
    <row r="83" spans="2:8">
      <c r="B83" s="78"/>
      <c r="C83" s="78"/>
      <c r="D83" s="78"/>
      <c r="E83" s="78"/>
      <c r="F83" s="78"/>
      <c r="G83" s="78"/>
      <c r="H83" s="78"/>
    </row>
    <row r="84" spans="2:8">
      <c r="B84" s="78"/>
      <c r="C84" s="78"/>
      <c r="D84" s="78"/>
      <c r="E84" s="78"/>
      <c r="F84" s="78"/>
      <c r="G84" s="78"/>
      <c r="H84" s="78"/>
    </row>
    <row r="85" spans="2:8">
      <c r="B85" s="78"/>
      <c r="C85" s="78"/>
      <c r="D85" s="78"/>
      <c r="E85" s="78"/>
      <c r="F85" s="78"/>
      <c r="G85" s="78"/>
      <c r="H85" s="78"/>
    </row>
    <row r="86" spans="2:8">
      <c r="B86" s="78"/>
      <c r="C86" s="78"/>
      <c r="D86" s="78"/>
      <c r="E86" s="78"/>
      <c r="F86" s="78"/>
      <c r="G86" s="78"/>
      <c r="H86" s="78"/>
    </row>
    <row r="87" spans="2:8">
      <c r="B87" s="78"/>
      <c r="C87" s="78"/>
      <c r="D87" s="78"/>
      <c r="E87" s="78"/>
      <c r="F87" s="78"/>
      <c r="G87" s="78"/>
      <c r="H87" s="78"/>
    </row>
    <row r="88" spans="2:8">
      <c r="B88" s="78"/>
      <c r="C88" s="78"/>
      <c r="D88" s="78"/>
      <c r="E88" s="78"/>
      <c r="F88" s="78"/>
      <c r="G88" s="78"/>
      <c r="H88" s="78"/>
    </row>
    <row r="89" spans="2:8">
      <c r="B89" s="78"/>
      <c r="C89" s="78"/>
      <c r="D89" s="78"/>
      <c r="E89" s="78"/>
      <c r="F89" s="78"/>
      <c r="G89" s="78"/>
      <c r="H89" s="78"/>
    </row>
    <row r="90" spans="2:8">
      <c r="B90" s="78"/>
      <c r="C90" s="78"/>
      <c r="D90" s="78"/>
      <c r="E90" s="78"/>
      <c r="F90" s="78"/>
      <c r="G90" s="78"/>
      <c r="H90" s="78"/>
    </row>
    <row r="91" spans="2:8">
      <c r="B91" s="78"/>
      <c r="C91" s="78"/>
      <c r="D91" s="78"/>
      <c r="E91" s="78"/>
      <c r="F91" s="78"/>
      <c r="G91" s="78"/>
      <c r="H91" s="78"/>
    </row>
    <row r="92" spans="2:8">
      <c r="B92" s="78"/>
      <c r="C92" s="78"/>
      <c r="D92" s="78"/>
      <c r="E92" s="78"/>
      <c r="F92" s="78"/>
      <c r="G92" s="78"/>
      <c r="H92" s="78"/>
    </row>
    <row r="93" spans="2:8">
      <c r="B93" s="78"/>
      <c r="C93" s="78"/>
      <c r="D93" s="78"/>
      <c r="E93" s="78"/>
      <c r="F93" s="78"/>
      <c r="G93" s="78"/>
      <c r="H93" s="78"/>
    </row>
    <row r="94" spans="2:8">
      <c r="B94" s="78"/>
      <c r="C94" s="78"/>
      <c r="D94" s="78"/>
      <c r="E94" s="78"/>
      <c r="F94" s="78"/>
      <c r="G94" s="78"/>
      <c r="H94" s="78"/>
    </row>
    <row r="95" spans="2:8">
      <c r="B95" s="78"/>
      <c r="C95" s="78"/>
      <c r="D95" s="78"/>
      <c r="E95" s="78"/>
      <c r="F95" s="78"/>
      <c r="G95" s="78"/>
      <c r="H95" s="78"/>
    </row>
    <row r="96" spans="2:8">
      <c r="B96" s="78"/>
      <c r="C96" s="78"/>
      <c r="D96" s="78"/>
      <c r="E96" s="78"/>
      <c r="F96" s="78"/>
      <c r="G96" s="78"/>
      <c r="H96" s="78"/>
    </row>
    <row r="97" spans="2:8">
      <c r="B97" s="78"/>
      <c r="C97" s="78"/>
      <c r="D97" s="78"/>
      <c r="E97" s="78"/>
      <c r="F97" s="78"/>
      <c r="G97" s="78"/>
      <c r="H97" s="78"/>
    </row>
    <row r="98" spans="2:8">
      <c r="B98" s="78"/>
      <c r="C98" s="78"/>
      <c r="D98" s="78"/>
      <c r="E98" s="78"/>
      <c r="F98" s="78"/>
      <c r="G98" s="78"/>
      <c r="H98" s="78"/>
    </row>
    <row r="99" spans="2:8">
      <c r="B99" s="78"/>
      <c r="C99" s="78"/>
      <c r="D99" s="78"/>
      <c r="E99" s="78"/>
      <c r="F99" s="78"/>
      <c r="G99" s="78"/>
      <c r="H99" s="78"/>
    </row>
    <row r="100" spans="2:8">
      <c r="B100" s="78"/>
      <c r="C100" s="78"/>
      <c r="D100" s="78"/>
      <c r="E100" s="78"/>
      <c r="F100" s="78"/>
      <c r="G100" s="78"/>
      <c r="H100" s="78"/>
    </row>
    <row r="101" spans="2:8">
      <c r="B101" s="78"/>
      <c r="C101" s="78"/>
      <c r="D101" s="78"/>
      <c r="E101" s="78"/>
      <c r="F101" s="78"/>
      <c r="G101" s="78"/>
      <c r="H101" s="78"/>
    </row>
    <row r="102" spans="2:8">
      <c r="B102" s="78"/>
      <c r="C102" s="78"/>
      <c r="D102" s="78"/>
      <c r="E102" s="78"/>
      <c r="F102" s="78"/>
      <c r="G102" s="78"/>
      <c r="H102" s="78"/>
    </row>
    <row r="103" spans="2:8">
      <c r="B103" s="78"/>
      <c r="C103" s="78"/>
      <c r="D103" s="78"/>
      <c r="E103" s="78"/>
      <c r="F103" s="78"/>
      <c r="G103" s="78"/>
      <c r="H103" s="78"/>
    </row>
    <row r="104" spans="2:8">
      <c r="B104" s="78"/>
      <c r="C104" s="78"/>
      <c r="D104" s="78"/>
      <c r="E104" s="78"/>
      <c r="F104" s="78"/>
      <c r="G104" s="78"/>
      <c r="H104" s="78"/>
    </row>
    <row r="105" spans="2:8">
      <c r="B105" s="78"/>
      <c r="C105" s="78"/>
      <c r="D105" s="78"/>
      <c r="E105" s="78"/>
      <c r="F105" s="78"/>
      <c r="G105" s="78"/>
      <c r="H105" s="78"/>
    </row>
    <row r="106" spans="2:8">
      <c r="B106" s="78"/>
      <c r="C106" s="78"/>
      <c r="D106" s="78"/>
      <c r="E106" s="78"/>
      <c r="F106" s="78"/>
      <c r="G106" s="78"/>
      <c r="H106" s="78"/>
    </row>
    <row r="107" spans="2:8">
      <c r="B107" s="78"/>
      <c r="C107" s="78"/>
      <c r="D107" s="78"/>
      <c r="E107" s="78"/>
      <c r="F107" s="78"/>
      <c r="G107" s="78"/>
      <c r="H107" s="78"/>
    </row>
    <row r="108" spans="2:8">
      <c r="B108" s="78"/>
      <c r="C108" s="78"/>
      <c r="D108" s="78"/>
      <c r="E108" s="78"/>
      <c r="F108" s="78"/>
      <c r="G108" s="78"/>
      <c r="H108" s="78"/>
    </row>
    <row r="109" spans="2:8">
      <c r="B109" s="78"/>
      <c r="C109" s="78"/>
      <c r="D109" s="78"/>
      <c r="E109" s="78"/>
      <c r="F109" s="78"/>
      <c r="G109" s="78"/>
      <c r="H109" s="78"/>
    </row>
    <row r="110" spans="2:8">
      <c r="B110" s="78"/>
      <c r="C110" s="78"/>
      <c r="D110" s="78"/>
      <c r="E110" s="78"/>
      <c r="F110" s="78"/>
      <c r="G110" s="78"/>
      <c r="H110" s="78"/>
    </row>
    <row r="111" spans="2:8">
      <c r="B111" s="78"/>
      <c r="C111" s="78"/>
      <c r="D111" s="78"/>
      <c r="E111" s="78"/>
      <c r="F111" s="78"/>
      <c r="G111" s="78"/>
      <c r="H111" s="78"/>
    </row>
    <row r="112" spans="2:8">
      <c r="B112" s="78"/>
      <c r="C112" s="78"/>
      <c r="D112" s="78"/>
      <c r="E112" s="78"/>
      <c r="F112" s="78"/>
      <c r="G112" s="78"/>
      <c r="H112" s="78"/>
    </row>
    <row r="113" spans="2:8">
      <c r="B113" s="78"/>
      <c r="C113" s="78"/>
      <c r="D113" s="78"/>
      <c r="E113" s="78"/>
      <c r="F113" s="78"/>
      <c r="G113" s="78"/>
      <c r="H113" s="78"/>
    </row>
    <row r="114" spans="2:8">
      <c r="B114" s="78"/>
      <c r="C114" s="78"/>
      <c r="D114" s="78"/>
      <c r="E114" s="78"/>
      <c r="F114" s="78"/>
      <c r="G114" s="78"/>
      <c r="H114" s="78"/>
    </row>
    <row r="115" spans="2:8">
      <c r="B115" s="78"/>
      <c r="C115" s="78"/>
      <c r="D115" s="78"/>
      <c r="E115" s="78"/>
      <c r="F115" s="78"/>
      <c r="G115" s="78"/>
      <c r="H115" s="78"/>
    </row>
    <row r="116" spans="2:8">
      <c r="B116" s="78"/>
      <c r="C116" s="78"/>
      <c r="D116" s="78"/>
      <c r="E116" s="78"/>
      <c r="F116" s="78"/>
      <c r="G116" s="78"/>
      <c r="H116" s="78"/>
    </row>
    <row r="117" spans="2:8">
      <c r="B117" s="78"/>
      <c r="C117" s="78"/>
      <c r="D117" s="78"/>
      <c r="E117" s="78"/>
      <c r="F117" s="78"/>
      <c r="G117" s="78"/>
      <c r="H117" s="78"/>
    </row>
    <row r="118" spans="2:8">
      <c r="B118" s="78"/>
      <c r="C118" s="78"/>
      <c r="D118" s="78"/>
      <c r="E118" s="78"/>
      <c r="F118" s="78"/>
      <c r="G118" s="78"/>
      <c r="H118" s="78"/>
    </row>
    <row r="119" spans="2:8">
      <c r="B119" s="78"/>
      <c r="C119" s="78"/>
      <c r="D119" s="78"/>
      <c r="E119" s="78"/>
      <c r="F119" s="78"/>
      <c r="G119" s="78"/>
      <c r="H119" s="78"/>
    </row>
    <row r="120" spans="2:8">
      <c r="B120" s="78"/>
      <c r="C120" s="78"/>
      <c r="D120" s="78"/>
      <c r="E120" s="78"/>
      <c r="F120" s="78"/>
      <c r="G120" s="78"/>
      <c r="H120" s="78"/>
    </row>
    <row r="121" spans="2:8">
      <c r="B121" s="78"/>
      <c r="C121" s="78"/>
      <c r="D121" s="78"/>
      <c r="E121" s="78"/>
      <c r="F121" s="78"/>
      <c r="G121" s="78"/>
      <c r="H121" s="78"/>
    </row>
    <row r="122" spans="2:8">
      <c r="B122" s="78"/>
      <c r="C122" s="78"/>
      <c r="D122" s="78"/>
      <c r="E122" s="78"/>
      <c r="F122" s="78"/>
      <c r="G122" s="78"/>
      <c r="H122" s="78"/>
    </row>
    <row r="123" spans="2:8">
      <c r="B123" s="78"/>
      <c r="C123" s="78"/>
      <c r="D123" s="78"/>
      <c r="E123" s="78"/>
      <c r="F123" s="78"/>
      <c r="G123" s="78"/>
      <c r="H123" s="78"/>
    </row>
    <row r="124" spans="2:8">
      <c r="B124" s="78"/>
      <c r="C124" s="78"/>
      <c r="D124" s="78"/>
      <c r="E124" s="78"/>
      <c r="F124" s="78"/>
      <c r="G124" s="78"/>
      <c r="H124" s="78"/>
    </row>
    <row r="125" spans="2:8">
      <c r="B125" s="78"/>
      <c r="C125" s="78"/>
      <c r="D125" s="78"/>
      <c r="E125" s="78"/>
      <c r="F125" s="78"/>
      <c r="G125" s="78"/>
      <c r="H125" s="78"/>
    </row>
    <row r="126" spans="2:8">
      <c r="B126" s="78"/>
      <c r="C126" s="78"/>
      <c r="D126" s="78"/>
      <c r="E126" s="78"/>
      <c r="F126" s="78"/>
      <c r="G126" s="78"/>
      <c r="H126" s="78"/>
    </row>
    <row r="127" spans="2:8">
      <c r="B127" s="78"/>
      <c r="C127" s="78"/>
      <c r="D127" s="78"/>
      <c r="E127" s="78"/>
      <c r="F127" s="78"/>
      <c r="G127" s="78"/>
      <c r="H127" s="78"/>
    </row>
    <row r="128" spans="2:8">
      <c r="B128" s="78"/>
      <c r="C128" s="78"/>
      <c r="D128" s="78"/>
      <c r="E128" s="78"/>
      <c r="F128" s="78"/>
      <c r="G128" s="78"/>
      <c r="H128" s="78"/>
    </row>
    <row r="129" spans="2:8">
      <c r="B129" s="78"/>
      <c r="C129" s="78"/>
      <c r="D129" s="78"/>
      <c r="E129" s="78"/>
      <c r="F129" s="78"/>
      <c r="G129" s="78"/>
      <c r="H129" s="78"/>
    </row>
    <row r="130" spans="2:8">
      <c r="B130" s="78"/>
      <c r="C130" s="78"/>
      <c r="D130" s="78"/>
      <c r="E130" s="78"/>
      <c r="F130" s="78"/>
      <c r="G130" s="78"/>
      <c r="H130" s="78"/>
    </row>
    <row r="131" spans="2:8">
      <c r="B131" s="78"/>
      <c r="C131" s="78"/>
      <c r="D131" s="78"/>
      <c r="E131" s="78"/>
      <c r="F131" s="78"/>
      <c r="G131" s="78"/>
      <c r="H131" s="78"/>
    </row>
    <row r="132" spans="2:8">
      <c r="B132" s="78"/>
      <c r="C132" s="78"/>
      <c r="D132" s="78"/>
      <c r="E132" s="78"/>
      <c r="F132" s="78"/>
      <c r="G132" s="78"/>
      <c r="H132" s="78"/>
    </row>
    <row r="133" spans="2:8">
      <c r="B133" s="78"/>
      <c r="C133" s="78"/>
      <c r="D133" s="78"/>
      <c r="E133" s="78"/>
      <c r="F133" s="78"/>
      <c r="G133" s="78"/>
      <c r="H133" s="78"/>
    </row>
    <row r="134" spans="2:8">
      <c r="B134" s="78"/>
      <c r="C134" s="78"/>
      <c r="D134" s="78"/>
      <c r="E134" s="78"/>
      <c r="F134" s="78"/>
      <c r="G134" s="78"/>
      <c r="H134" s="78"/>
    </row>
    <row r="135" spans="2:8">
      <c r="B135" s="78"/>
      <c r="C135" s="78"/>
      <c r="D135" s="78"/>
      <c r="E135" s="78"/>
      <c r="F135" s="78"/>
      <c r="G135" s="78"/>
      <c r="H135" s="78"/>
    </row>
    <row r="136" spans="2:8">
      <c r="B136" s="78"/>
      <c r="C136" s="78"/>
      <c r="D136" s="78"/>
      <c r="E136" s="78"/>
      <c r="F136" s="78"/>
      <c r="G136" s="78"/>
      <c r="H136" s="78"/>
    </row>
    <row r="137" spans="2:8">
      <c r="B137" s="78"/>
      <c r="C137" s="78"/>
      <c r="D137" s="78"/>
      <c r="E137" s="78"/>
      <c r="F137" s="78"/>
      <c r="G137" s="78"/>
      <c r="H137" s="78"/>
    </row>
    <row r="138" spans="2:8">
      <c r="B138" s="78"/>
      <c r="C138" s="78"/>
      <c r="D138" s="78"/>
      <c r="E138" s="78"/>
      <c r="F138" s="78"/>
      <c r="G138" s="78"/>
      <c r="H138" s="78"/>
    </row>
    <row r="139" spans="2:8">
      <c r="B139" s="78"/>
      <c r="C139" s="78"/>
      <c r="D139" s="78"/>
      <c r="E139" s="78"/>
      <c r="F139" s="78"/>
      <c r="G139" s="78"/>
      <c r="H139" s="78"/>
    </row>
    <row r="140" spans="2:8">
      <c r="B140" s="78"/>
      <c r="C140" s="78"/>
      <c r="D140" s="78"/>
      <c r="E140" s="78"/>
      <c r="F140" s="78"/>
      <c r="G140" s="78"/>
      <c r="H140" s="78"/>
    </row>
    <row r="141" spans="2:8">
      <c r="B141" s="78"/>
      <c r="C141" s="78"/>
      <c r="D141" s="78"/>
      <c r="E141" s="78"/>
      <c r="F141" s="78"/>
      <c r="G141" s="78"/>
      <c r="H141" s="78"/>
    </row>
    <row r="142" spans="2:8">
      <c r="B142" s="78"/>
      <c r="C142" s="78"/>
      <c r="D142" s="78"/>
      <c r="E142" s="78"/>
      <c r="F142" s="78"/>
      <c r="G142" s="78"/>
      <c r="H142" s="78"/>
    </row>
    <row r="143" spans="2:8">
      <c r="B143" s="78"/>
      <c r="C143" s="78"/>
      <c r="D143" s="78"/>
      <c r="E143" s="78"/>
      <c r="F143" s="78"/>
      <c r="G143" s="78"/>
      <c r="H143" s="78"/>
    </row>
    <row r="144" spans="2:8">
      <c r="B144" s="78"/>
      <c r="C144" s="78"/>
      <c r="D144" s="78"/>
      <c r="E144" s="78"/>
      <c r="F144" s="78"/>
      <c r="G144" s="78"/>
      <c r="H144" s="78"/>
    </row>
    <row r="145" spans="2:8">
      <c r="B145" s="78"/>
      <c r="C145" s="78"/>
      <c r="D145" s="78"/>
      <c r="E145" s="78"/>
      <c r="F145" s="78"/>
      <c r="G145" s="78"/>
      <c r="H145" s="78"/>
    </row>
    <row r="146" spans="2:8">
      <c r="B146" s="78"/>
      <c r="C146" s="78"/>
      <c r="D146" s="78"/>
      <c r="E146" s="78"/>
      <c r="F146" s="78"/>
      <c r="G146" s="78"/>
      <c r="H146" s="78"/>
    </row>
    <row r="147" spans="2:8">
      <c r="B147" s="78"/>
      <c r="C147" s="78"/>
      <c r="D147" s="78"/>
      <c r="E147" s="78"/>
      <c r="F147" s="78"/>
      <c r="G147" s="78"/>
      <c r="H147" s="78"/>
    </row>
    <row r="148" spans="2:8">
      <c r="B148" s="78"/>
      <c r="C148" s="78"/>
      <c r="D148" s="78"/>
      <c r="E148" s="78"/>
      <c r="F148" s="78"/>
      <c r="G148" s="78"/>
      <c r="H148" s="78"/>
    </row>
    <row r="149" spans="2:8">
      <c r="B149" s="78"/>
      <c r="C149" s="78"/>
      <c r="D149" s="78"/>
      <c r="E149" s="78"/>
      <c r="F149" s="78"/>
      <c r="G149" s="78"/>
      <c r="H149" s="78"/>
    </row>
    <row r="150" spans="2:8">
      <c r="B150" s="78"/>
      <c r="C150" s="78"/>
      <c r="D150" s="78"/>
      <c r="E150" s="78"/>
      <c r="F150" s="78"/>
      <c r="G150" s="78"/>
      <c r="H150" s="78"/>
    </row>
    <row r="151" spans="2:8">
      <c r="B151" s="78"/>
      <c r="C151" s="78"/>
      <c r="D151" s="78"/>
      <c r="E151" s="78"/>
      <c r="F151" s="78"/>
      <c r="G151" s="78"/>
      <c r="H151" s="78"/>
    </row>
    <row r="152" spans="2:8">
      <c r="B152" s="78"/>
      <c r="C152" s="78"/>
      <c r="D152" s="78"/>
      <c r="E152" s="78"/>
      <c r="F152" s="78"/>
      <c r="G152" s="78"/>
      <c r="H152" s="78"/>
    </row>
    <row r="153" spans="2:8">
      <c r="B153" s="78"/>
      <c r="C153" s="78"/>
      <c r="D153" s="78"/>
      <c r="E153" s="78"/>
      <c r="F153" s="78"/>
      <c r="G153" s="78"/>
      <c r="H153" s="78"/>
    </row>
    <row r="154" spans="2:8">
      <c r="B154" s="78"/>
      <c r="C154" s="78"/>
      <c r="D154" s="78"/>
      <c r="E154" s="78"/>
      <c r="F154" s="78"/>
      <c r="G154" s="78"/>
      <c r="H154" s="78"/>
    </row>
    <row r="155" spans="2:8">
      <c r="B155" s="78"/>
      <c r="C155" s="78"/>
      <c r="D155" s="78"/>
      <c r="E155" s="78"/>
      <c r="F155" s="78"/>
      <c r="G155" s="78"/>
      <c r="H155" s="78"/>
    </row>
    <row r="156" spans="2:8">
      <c r="B156" s="78"/>
      <c r="C156" s="78"/>
      <c r="D156" s="78"/>
      <c r="E156" s="78"/>
      <c r="F156" s="78"/>
      <c r="G156" s="78"/>
      <c r="H156" s="78"/>
    </row>
    <row r="157" spans="2:8">
      <c r="B157" s="78"/>
      <c r="C157" s="78"/>
      <c r="D157" s="78"/>
      <c r="E157" s="78"/>
      <c r="F157" s="78"/>
      <c r="G157" s="78"/>
      <c r="H157" s="78"/>
    </row>
    <row r="158" spans="2:8">
      <c r="B158" s="78"/>
      <c r="C158" s="78"/>
      <c r="D158" s="78"/>
      <c r="E158" s="78"/>
      <c r="F158" s="78"/>
      <c r="G158" s="78"/>
      <c r="H158" s="78"/>
    </row>
    <row r="159" spans="2:8">
      <c r="B159" s="78"/>
      <c r="C159" s="78"/>
      <c r="D159" s="78"/>
      <c r="E159" s="78"/>
      <c r="F159" s="78"/>
      <c r="G159" s="78"/>
      <c r="H159" s="78"/>
    </row>
    <row r="160" spans="2:8">
      <c r="B160" s="78"/>
      <c r="C160" s="78"/>
      <c r="D160" s="78"/>
      <c r="E160" s="78"/>
      <c r="F160" s="78"/>
      <c r="G160" s="78"/>
      <c r="H160" s="78"/>
    </row>
    <row r="161" spans="2:8">
      <c r="B161" s="78"/>
      <c r="C161" s="78"/>
      <c r="D161" s="78"/>
      <c r="E161" s="78"/>
      <c r="F161" s="78"/>
      <c r="G161" s="78"/>
      <c r="H161" s="78"/>
    </row>
    <row r="162" spans="2:8">
      <c r="B162" s="78"/>
      <c r="C162" s="78"/>
      <c r="D162" s="78"/>
      <c r="E162" s="78"/>
      <c r="F162" s="78"/>
      <c r="G162" s="78"/>
      <c r="H162" s="78"/>
    </row>
    <row r="163" spans="2:8">
      <c r="B163" s="78"/>
      <c r="C163" s="78"/>
      <c r="D163" s="78"/>
      <c r="E163" s="78"/>
      <c r="F163" s="78"/>
      <c r="G163" s="78"/>
      <c r="H163" s="78"/>
    </row>
    <row r="164" spans="2:8">
      <c r="B164" s="78"/>
      <c r="C164" s="78"/>
      <c r="D164" s="78"/>
      <c r="E164" s="78"/>
      <c r="F164" s="78"/>
      <c r="G164" s="78"/>
      <c r="H164" s="78"/>
    </row>
    <row r="165" spans="2:8">
      <c r="B165" s="78"/>
      <c r="C165" s="78"/>
      <c r="D165" s="78"/>
      <c r="E165" s="78"/>
      <c r="F165" s="78"/>
      <c r="G165" s="78"/>
      <c r="H165" s="78"/>
    </row>
    <row r="166" spans="2:8">
      <c r="B166" s="78"/>
      <c r="C166" s="78"/>
      <c r="D166" s="78"/>
      <c r="E166" s="78"/>
      <c r="F166" s="78"/>
      <c r="G166" s="78"/>
      <c r="H166" s="78"/>
    </row>
    <row r="167" spans="2:8">
      <c r="B167" s="78"/>
      <c r="C167" s="78"/>
      <c r="D167" s="78"/>
      <c r="E167" s="78"/>
      <c r="F167" s="78"/>
      <c r="G167" s="78"/>
      <c r="H167" s="78"/>
    </row>
    <row r="168" spans="2:8">
      <c r="B168" s="78"/>
      <c r="C168" s="78"/>
      <c r="D168" s="78"/>
      <c r="E168" s="78"/>
      <c r="F168" s="78"/>
      <c r="G168" s="78"/>
      <c r="H168" s="78"/>
    </row>
  </sheetData>
  <mergeCells count="5">
    <mergeCell ref="E4:H4"/>
    <mergeCell ref="L2:V2"/>
    <mergeCell ref="C24:F28"/>
    <mergeCell ref="E2:F2"/>
    <mergeCell ref="E3:F3"/>
  </mergeCells>
  <phoneticPr fontId="0" type="noConversion"/>
  <pageMargins left="0.74803149606299213" right="0.74803149606299213" top="0.74803149606299213" bottom="0.74803149606299213" header="0.51181102362204722" footer="0.51181102362204722"/>
  <pageSetup paperSize="17" scale="88" orientation="landscape" r:id="rId1"/>
  <headerFooter alignWithMargins="0">
    <oddFooter>&amp;L&amp;"Franklin Gothic Demi Cond,Regular"&amp;8JCH Forest Pest Management, Lumby, BC&amp;R&amp;8&amp;D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8">
    <tabColor rgb="FFFF0000"/>
  </sheetPr>
  <dimension ref="A1:CH377"/>
  <sheetViews>
    <sheetView zoomScaleNormal="100" workbookViewId="0"/>
  </sheetViews>
  <sheetFormatPr defaultColWidth="9.140625" defaultRowHeight="12.75"/>
  <cols>
    <col min="1" max="1" width="4.85546875" style="91" bestFit="1" customWidth="1"/>
    <col min="2" max="2" width="8.28515625" style="69" bestFit="1" customWidth="1"/>
    <col min="3" max="3" width="5.28515625" style="70" bestFit="1" customWidth="1"/>
    <col min="4" max="4" width="4.140625" style="70" bestFit="1" customWidth="1"/>
    <col min="5" max="5" width="5.28515625" style="70" bestFit="1" customWidth="1"/>
    <col min="6" max="6" width="3.85546875" style="70" bestFit="1" customWidth="1"/>
    <col min="7" max="7" width="10.28515625" style="170" customWidth="1"/>
    <col min="8" max="8" width="16.140625" style="291" customWidth="1"/>
    <col min="9" max="14" width="10.28515625" style="294" customWidth="1"/>
    <col min="15" max="15" width="1.5703125" style="71" customWidth="1"/>
    <col min="16" max="16" width="4.7109375" style="168" bestFit="1" customWidth="1"/>
    <col min="17" max="17" width="14.28515625" style="168" customWidth="1"/>
    <col min="18" max="18" width="8.7109375" style="169" customWidth="1"/>
    <col min="19" max="19" width="5.42578125" style="168" bestFit="1" customWidth="1"/>
    <col min="20" max="20" width="1.28515625" style="27" customWidth="1"/>
    <col min="21" max="21" width="1.85546875" style="73" customWidth="1"/>
    <col min="22" max="22" width="5.140625" style="73" bestFit="1" customWidth="1"/>
    <col min="23" max="23" width="15.5703125" style="158" customWidth="1"/>
    <col min="24" max="24" width="1.7109375" style="71" customWidth="1"/>
    <col min="25" max="25" width="7.5703125" style="73" bestFit="1" customWidth="1"/>
    <col min="26" max="26" width="3.85546875" style="73" customWidth="1"/>
    <col min="27" max="27" width="1.28515625" style="71" customWidth="1"/>
    <col min="28" max="28" width="5.42578125" style="71" bestFit="1" customWidth="1"/>
    <col min="29" max="73" width="8.28515625" style="71" customWidth="1"/>
    <col min="74" max="74" width="58.28515625" style="71" bestFit="1" customWidth="1"/>
    <col min="75" max="86" width="9.140625" style="71"/>
    <col min="87" max="16384" width="9.140625" style="27"/>
  </cols>
  <sheetData>
    <row r="1" spans="1:74" ht="28.5" customHeight="1" thickBot="1">
      <c r="A1" s="173" t="s">
        <v>403</v>
      </c>
      <c r="B1" s="298" t="s">
        <v>424</v>
      </c>
      <c r="C1" s="299" t="s">
        <v>14</v>
      </c>
      <c r="D1" s="299" t="s">
        <v>15</v>
      </c>
      <c r="E1" s="300" t="s">
        <v>549</v>
      </c>
      <c r="F1" s="299" t="s">
        <v>501</v>
      </c>
      <c r="G1" s="301" t="s">
        <v>548</v>
      </c>
      <c r="H1" s="289" t="s">
        <v>464</v>
      </c>
      <c r="I1" s="297" t="s">
        <v>558</v>
      </c>
      <c r="J1" s="295" t="s">
        <v>567</v>
      </c>
      <c r="K1" s="569" t="s">
        <v>568</v>
      </c>
      <c r="L1" s="562" t="s">
        <v>569</v>
      </c>
      <c r="M1" s="296" t="s">
        <v>1554</v>
      </c>
      <c r="N1" s="565" t="s">
        <v>570</v>
      </c>
      <c r="P1" s="64" t="s">
        <v>403</v>
      </c>
      <c r="Q1" s="149" t="s">
        <v>425</v>
      </c>
      <c r="R1" s="237" t="s">
        <v>547</v>
      </c>
      <c r="S1" s="73"/>
      <c r="T1" s="71"/>
      <c r="U1" s="72"/>
      <c r="V1" s="150" t="s">
        <v>474</v>
      </c>
      <c r="W1" s="154" t="s">
        <v>424</v>
      </c>
      <c r="X1" s="134"/>
      <c r="Y1" s="150" t="s">
        <v>500</v>
      </c>
      <c r="Z1" s="160" t="s">
        <v>501</v>
      </c>
      <c r="AA1" s="134"/>
      <c r="AB1" s="128" t="s">
        <v>543</v>
      </c>
      <c r="AC1" s="140" t="s">
        <v>355</v>
      </c>
      <c r="AD1" s="140" t="s">
        <v>356</v>
      </c>
      <c r="AE1" s="140" t="s">
        <v>357</v>
      </c>
      <c r="AF1" s="140" t="s">
        <v>358</v>
      </c>
      <c r="AG1" s="140" t="s">
        <v>359</v>
      </c>
      <c r="AH1" s="140" t="s">
        <v>360</v>
      </c>
      <c r="AI1" s="140" t="s">
        <v>361</v>
      </c>
      <c r="AJ1" s="140" t="s">
        <v>60</v>
      </c>
      <c r="AK1" s="140" t="s">
        <v>362</v>
      </c>
      <c r="AL1" s="140" t="s">
        <v>363</v>
      </c>
      <c r="AM1" s="140" t="s">
        <v>364</v>
      </c>
      <c r="AN1" s="140" t="s">
        <v>365</v>
      </c>
      <c r="AO1" s="140" t="s">
        <v>366</v>
      </c>
      <c r="AP1" s="140" t="s">
        <v>367</v>
      </c>
      <c r="AQ1" s="140" t="s">
        <v>368</v>
      </c>
      <c r="AR1" s="140" t="s">
        <v>369</v>
      </c>
      <c r="AS1" s="140" t="s">
        <v>370</v>
      </c>
      <c r="AT1" s="140" t="s">
        <v>371</v>
      </c>
      <c r="AU1" s="140" t="s">
        <v>372</v>
      </c>
      <c r="AV1" s="140" t="s">
        <v>373</v>
      </c>
      <c r="AW1" s="140" t="s">
        <v>374</v>
      </c>
      <c r="AX1" s="140" t="s">
        <v>375</v>
      </c>
      <c r="AY1" s="140" t="s">
        <v>376</v>
      </c>
      <c r="AZ1" s="140" t="s">
        <v>377</v>
      </c>
      <c r="BA1" s="140" t="s">
        <v>378</v>
      </c>
      <c r="BB1" s="140" t="s">
        <v>379</v>
      </c>
      <c r="BC1" s="140" t="s">
        <v>59</v>
      </c>
      <c r="BD1" s="140" t="s">
        <v>380</v>
      </c>
      <c r="BE1" s="140" t="s">
        <v>381</v>
      </c>
      <c r="BF1" s="140" t="s">
        <v>382</v>
      </c>
      <c r="BG1" s="140" t="s">
        <v>383</v>
      </c>
      <c r="BH1" s="140" t="s">
        <v>384</v>
      </c>
      <c r="BI1" s="140" t="s">
        <v>385</v>
      </c>
      <c r="BJ1" s="140" t="s">
        <v>386</v>
      </c>
      <c r="BK1" s="140" t="s">
        <v>387</v>
      </c>
      <c r="BL1" s="140" t="s">
        <v>388</v>
      </c>
      <c r="BM1" s="140" t="s">
        <v>389</v>
      </c>
      <c r="BN1" s="140" t="s">
        <v>390</v>
      </c>
      <c r="BO1" s="140" t="s">
        <v>391</v>
      </c>
      <c r="BP1" s="140" t="s">
        <v>392</v>
      </c>
      <c r="BQ1" s="140" t="s">
        <v>393</v>
      </c>
      <c r="BR1" s="140" t="s">
        <v>394</v>
      </c>
      <c r="BS1" s="140" t="s">
        <v>395</v>
      </c>
      <c r="BT1" s="140" t="s">
        <v>396</v>
      </c>
      <c r="BU1" s="140" t="s">
        <v>397</v>
      </c>
      <c r="BV1" s="129" t="s">
        <v>544</v>
      </c>
    </row>
    <row r="2" spans="1:74" ht="13.5" thickBot="1">
      <c r="A2" s="268">
        <v>1</v>
      </c>
      <c r="B2" s="269">
        <f>'Plot (1)'!Y12</f>
        <v>0</v>
      </c>
      <c r="C2" s="270">
        <f>'Plot (1)'!Z12</f>
        <v>0</v>
      </c>
      <c r="D2" s="270">
        <f>'Plot (1)'!AA12</f>
        <v>0</v>
      </c>
      <c r="E2" s="270">
        <f>'Plot (1)'!AB12</f>
        <v>0</v>
      </c>
      <c r="F2" s="281" t="b">
        <f>IF('Plot (1)'!W4=Y2,Z2,IF('Plot (1)'!W4=Y3,Z3,IF('Plot (1)'!W4=Y4,Z4,IF('Plot (1)'!W4=Y5,Z5,IF('Plot (1)'!W4=Y6,Z6,IF('Plot (1)'!W4=Y7,Z7,IF('Plot (1)'!W4=Y8,Z8,IF('Plot (1)'!W4=Y9,Z9,IF('Plot (1)'!W4=Y10,Z10,IF('Plot (1)'!W4=Y11,Z11,IF('Plot (1)'!W4=Y12,Z12,IF('Plot (1)'!W4=Y13,Z13,IF('Plot (1)'!W4=Y14,Z14,IF('Plot (1)'!W4=Y15,Z15,IF('Plot (1)'!W4=Y16,Z16,IF('Plot (1)'!W4=Y17,Z17,IF('Plot (1)'!W4=Y18,Z18,IF('Plot (1)'!W4=Y19,Z19,IF('Plot (1)'!W4=Y20,Z20,IF('Plot (1)'!W4=Y21,Z21,IF('Plot (1)'!W4=Y22,Z22,IF('Plot (1)'!W4=Y23,Z23,IF('Plot (1)'!W4=Y24,Z24,IF('Plot (1)'!W4=Y25,Z25,IF('Plot (1)'!W4=Y26,Z26,IF('Plot (1)'!W4=Y27,Z27,IF('Plot (1)'!W4=Y28,Z28,IF('Plot (1)'!W4=Y29,Z29,IF('Plot (1)'!W4=Y30,Z30)))))))))))))))))))))))))))))</f>
        <v>0</v>
      </c>
      <c r="G2" s="302" t="e">
        <f>#VALUE!</f>
        <v>#VALUE!</v>
      </c>
      <c r="H2" s="290" t="str">
        <f>IF(D2=0,"Not Measured",(IF((B2)=0,"No Species",IF((B2)="Plc",POWER(10,(-4.349054+(1.82276*LOG10(C2))+(1.10812*LOG10(D2)))),IF((B2)="Pli",POWER(10,(-4.349054+(1.82276*LOG10(C2))+(1.10812*LOG10(D2)))),IF((B2)="Cw",POWER(10,(-4.139118+(1.71677*LOG10(C2))+(1.04742*LOG10(D2)))),IF((B2)="Bl",POWER(10,(-4.266202+(1.78296*LOG10(C2))+(1.10382*LOG10(D2)))),IF((B2)="Fdc",POWER(10,(-4.319071+(1.81382*LOG10(C2))+(1.04242*LOG10(D2)))),IF((B2)="Hw",POWER(10,(-4.41882+(1.86778*LOG10(C2))+(1.09989*LOG10(D2)))),IF((B2)="Ss",POWER(10,(-4.310416+(1.82284*LOG10(C2))+(1.05729*LOG10(D2)))),IF((B2)="Sx",POWER(10,(-4.310416+(1.82284*LOG10(C2))+(1.05729*LOG10(D2)))),IF((B2)="Se",POWER(10,(-4.310416+(1.82284*LOG10(C2))+(1.05729*LOG10(D2)))),IF((B2)="Dr",POWER(10,(-4.431705+(1.89057*LOG10(C2))+(1.09077*LOG10(D2)))),IF((B2)="Pw",POWER(10,(-4.3005226+(1.8578*LOG10(C2))+(1.02225*LOG10(D2)))),IF((B2)="Yc",POWER(10,(-4.187127+(1.77736*LOG10(C2))+(1.03299*LOG10(D2)))),"Unknown Species")))))))))))))))</f>
        <v>Not Measured</v>
      </c>
      <c r="I2" s="292">
        <f>0.00007854*(C2^2)</f>
        <v>0</v>
      </c>
      <c r="J2" s="292">
        <f>IF(E2=0,I2,0)</f>
        <v>0</v>
      </c>
      <c r="K2" s="292">
        <f>IF(E2&gt;0,I2,0)</f>
        <v>0</v>
      </c>
      <c r="L2" s="292">
        <f>IF(E2="DSG",I2, (IF(E2="DSS",I2, (IF(E2="DSC",I2, (IF(E2="DSB",I2,0)))))))</f>
        <v>0</v>
      </c>
      <c r="M2" s="292">
        <f>IF(E2="DRA",I2, (IF(E2="DRL",I2, (IF(E2="DRT",I2, (IF(E2="DRN",I2, (IF(E2="DRB",I2,0)))))))))</f>
        <v>0</v>
      </c>
      <c r="N2" s="292">
        <f>IF(E2="IBM",I2,0)</f>
        <v>0</v>
      </c>
      <c r="O2" s="75"/>
      <c r="P2" s="234">
        <v>1</v>
      </c>
      <c r="Q2" s="164">
        <f>SUM(H2:H30)</f>
        <v>0</v>
      </c>
      <c r="R2" s="503">
        <f>Q2*200</f>
        <v>0</v>
      </c>
      <c r="S2" s="73"/>
      <c r="T2" s="71"/>
      <c r="V2" s="151" t="s">
        <v>355</v>
      </c>
      <c r="W2" s="155" t="s">
        <v>502</v>
      </c>
      <c r="X2" s="135"/>
      <c r="Y2" s="161" t="s">
        <v>82</v>
      </c>
      <c r="Z2" s="161" t="s">
        <v>480</v>
      </c>
      <c r="AA2" s="132"/>
      <c r="AB2" s="145" t="s">
        <v>476</v>
      </c>
      <c r="AC2" s="130" t="e">
        <f>POWER(10,(-4.648431+(1.73518*LOG10(C2))+(1.35601*LOG10(D2))))</f>
        <v>#NUM!</v>
      </c>
      <c r="AD2" s="130" t="e">
        <f>POWER(10,(-4.648431+(1.73518*LOG10(C2))+(1.35601*LOG10(D2))))</f>
        <v>#NUM!</v>
      </c>
      <c r="AE2" s="130" t="e">
        <f>POWER(10,(-4.648431+(1.73518*LOG10(C2))+(1.35601*LOG10(D2))))</f>
        <v>#NUM!</v>
      </c>
      <c r="AF2" s="130" t="e">
        <f>POWER(10,(-4.419728+(1.89476*LOG10(C2))+(1.05373*LOG10(D2))))</f>
        <v>#NUM!</v>
      </c>
      <c r="AG2" s="130" t="e">
        <f>POWER(10,(-4.266202+(1.78296*LOG10(C2))+(1.10382*LOG10(D2))))</f>
        <v>#NUM!</v>
      </c>
      <c r="AH2" s="130" t="e">
        <f>POWER(10,(-4.266202+(1.78296*LOG10(C2))+(1.10382*LOG10(D2))))</f>
        <v>#NUM!</v>
      </c>
      <c r="AI2" s="130" t="e">
        <f>POWER(10,(-4.266202+(1.78296*LOG10(C2))+(1.10382*LOG10(D2))))</f>
        <v>#NUM!</v>
      </c>
      <c r="AJ2" s="130" t="e">
        <f>POWER(10,(-4.266202+(1.78296*LOG10(C2))+(1.10382*LOG10(D2))))</f>
        <v>#NUM!</v>
      </c>
      <c r="AK2" s="130" t="e">
        <f>POWER(10,(-4.266202+(1.78296*LOG10(C2))+(1.10382*LOG10(D2))))</f>
        <v>#NUM!</v>
      </c>
      <c r="AL2" s="130" t="e">
        <f>POWER(10,(-4.139118+(1.71677*LOG10(C2))+(1.04742*LOG10(D2))))</f>
        <v>#NUM!</v>
      </c>
      <c r="AM2" s="130" t="e">
        <f>POWER(10,(-4.431705+(1.89057*LOG10(C2))+(1.09077*LOG10(D2))))</f>
        <v>#NUM!</v>
      </c>
      <c r="AN2" s="130" t="e">
        <f>POWER(10,(-4.443142+(1.90956*LOG10(C2))+(1.05205*LOG10(D2))))</f>
        <v>#NUM!</v>
      </c>
      <c r="AO2" s="130" t="e">
        <f>POWER(10,(-4.443142+(1.90956*LOG10(C2))+(1.05205*LOG10(D2))))</f>
        <v>#NUM!</v>
      </c>
      <c r="AP2" s="130" t="e">
        <f>POWER(10,(-4.319071+(1.81382*LOG10(C2))+(1.04242*LOG10(D2))))</f>
        <v>#NUM!</v>
      </c>
      <c r="AQ2" s="130" t="e">
        <f>POWER(10,(-4.319071+(1.81382*LOG10(C2))+(1.04242*LOG10(D2))))</f>
        <v>#NUM!</v>
      </c>
      <c r="AR2" s="130" t="e">
        <f>POWER(10,(-4.319071+(1.81382*LOG10(C2))+(1.04242*LOG10(D2))))</f>
        <v>#NUM!</v>
      </c>
      <c r="AS2" s="130" t="e">
        <f>POWER(10,(-4.41882+(1.86778*LOG10(C2))+(1.09989*LOG10(D2))))</f>
        <v>#NUM!</v>
      </c>
      <c r="AT2" s="130" t="e">
        <f>POWER(10,(-4.41882+(1.86778*LOG10(C2))+(1.09989*LOG10(D2))))</f>
        <v>#NUM!</v>
      </c>
      <c r="AU2" s="141" t="s">
        <v>542</v>
      </c>
      <c r="AV2" s="141" t="s">
        <v>542</v>
      </c>
      <c r="AW2" s="141" t="s">
        <v>542</v>
      </c>
      <c r="AX2" s="141" t="s">
        <v>542</v>
      </c>
      <c r="AY2" s="130" t="e">
        <f>POWER(10,(-4.536696+(1.90785*LOG10(C2))+(1.12016*LOG10(D2))))</f>
        <v>#NUM!</v>
      </c>
      <c r="AZ2" s="141" t="e">
        <f>POWER(10,(-4.300522+(1.8578*LOG10(C2))+(1.02225*LOG10(D2))))</f>
        <v>#NUM!</v>
      </c>
      <c r="BA2" s="141" t="e">
        <f>POWER(10,(-4.300522+(1.8578*LOG10(C2))+(1.02225*LOG10(D2))))</f>
        <v>#NUM!</v>
      </c>
      <c r="BB2" s="141" t="e">
        <f>POWER(10,(-4.349054+(1.82276*LOG10(C2))+(1.10812*LOG10(D2))))</f>
        <v>#NUM!</v>
      </c>
      <c r="BC2" s="141" t="e">
        <f>POWER(10,(-4.349054+(1.82276*LOG10(C2))+(1.10812*LOG10(D2))))</f>
        <v>#NUM!</v>
      </c>
      <c r="BD2" s="141" t="e">
        <f>POWER(10,(-4.349054+(1.82276*LOG10(C2))+(1.10812*LOG10(D2))))</f>
        <v>#NUM!</v>
      </c>
      <c r="BE2" s="141" t="e">
        <f>POWER(10,(-4.349054+(1.82276*LOG10(C2))+(1.10812*LOG10(D2))))</f>
        <v>#NUM!</v>
      </c>
      <c r="BF2" s="141" t="e">
        <f>POWER(10,(-4.3005226+(1.8578*LOG10(C2))+(1.02225*LOG10(D2))))</f>
        <v>#NUM!</v>
      </c>
      <c r="BG2" s="141" t="s">
        <v>542</v>
      </c>
      <c r="BH2" s="141" t="s">
        <v>542</v>
      </c>
      <c r="BI2" s="141" t="s">
        <v>542</v>
      </c>
      <c r="BJ2" s="141" t="s">
        <v>542</v>
      </c>
      <c r="BK2" s="141" t="e">
        <f>POWER(10,(-4.310416+(1.82284*LOG10(C2))+(1.05729*LOG10(D2))))</f>
        <v>#NUM!</v>
      </c>
      <c r="BL2" s="141" t="s">
        <v>542</v>
      </c>
      <c r="BM2" s="141" t="s">
        <v>542</v>
      </c>
      <c r="BN2" s="141" t="s">
        <v>542</v>
      </c>
      <c r="BO2" s="141" t="s">
        <v>542</v>
      </c>
      <c r="BP2" s="141" t="s">
        <v>542</v>
      </c>
      <c r="BQ2" s="141" t="s">
        <v>542</v>
      </c>
      <c r="BR2" s="141" t="s">
        <v>542</v>
      </c>
      <c r="BS2" s="141" t="s">
        <v>542</v>
      </c>
      <c r="BT2" s="130" t="e">
        <f>POWER(10,(-4.431705+(1.89057*LOG10(C2))+(1.09077*LOG10(D2))))</f>
        <v>#NUM!</v>
      </c>
      <c r="BU2" s="141" t="e">
        <f>POWER(10,(-4.187127+(1.77736*LOG10(C2))+(1.03299*LOG10(D2))))</f>
        <v>#NUM!</v>
      </c>
      <c r="BV2" s="142" t="s">
        <v>488</v>
      </c>
    </row>
    <row r="3" spans="1:74" ht="13.5" thickBot="1">
      <c r="A3" s="268">
        <v>1</v>
      </c>
      <c r="B3" s="271">
        <f>'Plot (1)'!Y13</f>
        <v>0</v>
      </c>
      <c r="C3" s="172">
        <f>'Plot (1)'!Z13</f>
        <v>0</v>
      </c>
      <c r="D3" s="172">
        <f>'Plot (1)'!AA13</f>
        <v>0</v>
      </c>
      <c r="E3" s="172">
        <f>'Plot (1)'!AB13</f>
        <v>0</v>
      </c>
      <c r="F3" s="172" t="b">
        <f>F2</f>
        <v>0</v>
      </c>
      <c r="G3" s="303"/>
      <c r="H3" s="290" t="str">
        <f t="shared" ref="H3:H66" si="0">IF(D3=0,"Not Measured",(IF((B3)=0,"No Species",IF((B3)="Plc",POWER(10,(-4.349054+(1.82276*LOG10(C3))+(1.10812*LOG10(D3)))),IF((B3)="Pli",POWER(10,(-4.349054+(1.82276*LOG10(C3))+(1.10812*LOG10(D3)))),IF((B3)="Cw",POWER(10,(-4.139118+(1.71677*LOG10(C3))+(1.04742*LOG10(D3)))),IF((B3)="Bl",POWER(10,(-4.266202+(1.78296*LOG10(C3))+(1.10382*LOG10(D3)))),IF((B3)="Fdc",POWER(10,(-4.319071+(1.81382*LOG10(C3))+(1.04242*LOG10(D3)))),IF((B3)="Hw",POWER(10,(-4.41882+(1.86778*LOG10(C3))+(1.09989*LOG10(D3)))),IF((B3)="Ss",POWER(10,(-4.310416+(1.82284*LOG10(C3))+(1.05729*LOG10(D3)))),IF((B3)="Sx",POWER(10,(-4.310416+(1.82284*LOG10(C3))+(1.05729*LOG10(D3)))),IF((B3)="Se",POWER(10,(-4.310416+(1.82284*LOG10(C3))+(1.05729*LOG10(D3)))),IF((B3)="Dr",POWER(10,(-4.431705+(1.89057*LOG10(C3))+(1.09077*LOG10(D3)))),IF((B3)="Pw",POWER(10,(-4.3005226+(1.8578*LOG10(C3))+(1.02225*LOG10(D3)))),IF((B3)="Yc",POWER(10,(-4.187127+(1.77736*LOG10(C3))+(1.03299*LOG10(D3)))),"Unknown Species")))))))))))))))</f>
        <v>Not Measured</v>
      </c>
      <c r="I3" s="292">
        <f t="shared" ref="I3:I66" si="1">0.00007854*(C3^2)</f>
        <v>0</v>
      </c>
      <c r="J3" s="292">
        <f t="shared" ref="J3:J66" si="2">IF(E3=0,I3,0)</f>
        <v>0</v>
      </c>
      <c r="K3" s="292">
        <f t="shared" ref="K3:K66" si="3">IF(E3&gt;0,I3,0)</f>
        <v>0</v>
      </c>
      <c r="L3" s="292">
        <f t="shared" ref="L3:L66" si="4">IF(E3="DSG",I3, (IF(E3="DSS",I3, (IF(E3="DSC",I3, (IF(E3="DSB",I3,0)))))))</f>
        <v>0</v>
      </c>
      <c r="M3" s="292">
        <f t="shared" ref="M3:M66" si="5">IF(E3="DRA",I3, (IF(E3="DRL",I3, (IF(E3="DRT",I3, (IF(E3="DRN",I3, (IF(E3="DRB",I3,0)))))))))</f>
        <v>0</v>
      </c>
      <c r="N3" s="292">
        <f t="shared" ref="N3:N66" si="6">IF(E3="IBM",I3,0)</f>
        <v>0</v>
      </c>
      <c r="P3" s="235">
        <v>2</v>
      </c>
      <c r="Q3" s="164">
        <f>SUM(H31:H59)</f>
        <v>0</v>
      </c>
      <c r="R3" s="503">
        <f t="shared" ref="R3:R11" si="7">Q3*200</f>
        <v>0</v>
      </c>
      <c r="S3" s="73"/>
      <c r="T3" s="71"/>
      <c r="V3" s="151" t="s">
        <v>356</v>
      </c>
      <c r="W3" s="155" t="s">
        <v>503</v>
      </c>
      <c r="X3" s="135"/>
      <c r="Y3" s="162" t="s">
        <v>84</v>
      </c>
      <c r="Z3" s="162" t="s">
        <v>483</v>
      </c>
      <c r="AA3" s="132"/>
      <c r="AB3" s="145" t="s">
        <v>477</v>
      </c>
      <c r="AC3" s="130" t="e">
        <f>POWER(10,(-4.648431+(1.73518*LOG10(C2))+(1.35601*LOG10(D2))))</f>
        <v>#NUM!</v>
      </c>
      <c r="AD3" s="130" t="e">
        <f>POWER(10,(-4.648431+(1.73518*LOG10(C2))+(1.35601*LOG10(D2))))</f>
        <v>#NUM!</v>
      </c>
      <c r="AE3" s="130" t="e">
        <f>POWER(10,(-4.648431+(1.73518*LOG10(C2))+(1.35601*LOG10(D2))))</f>
        <v>#NUM!</v>
      </c>
      <c r="AF3" s="130" t="e">
        <f>POWER(10,(-4.419728+(1.89476*LOG10(C2))+(1.05373*LOG10(D2))))</f>
        <v>#NUM!</v>
      </c>
      <c r="AG3" s="130" t="e">
        <f>POWER(10,(-4.266202+(1.78296*LOG10(C2))+(1.10382*LOG10(D2))))</f>
        <v>#NUM!</v>
      </c>
      <c r="AH3" s="130" t="e">
        <f>POWER(10,(-4.266202+(1.78296*LOG10(C2))+(1.10382*LOG10(D2))))</f>
        <v>#NUM!</v>
      </c>
      <c r="AI3" s="130" t="e">
        <f>POWER(10,(-4.266202+(1.78296*LOG10(C2))+(1.10382*LOG10(D2))))</f>
        <v>#NUM!</v>
      </c>
      <c r="AJ3" s="130" t="e">
        <f>POWER(10,(-4.266202+(1.78296*LOG10(C2))+(1.10382*LOG10(D2))))</f>
        <v>#NUM!</v>
      </c>
      <c r="AK3" s="130" t="e">
        <f>POWER(10,(-4.266202+(1.78296*LOG10(C2))+(1.10382*LOG10(D2))))</f>
        <v>#NUM!</v>
      </c>
      <c r="AL3" s="130" t="e">
        <f>POWER(10,(-4.139118+(1.71677*LOG10(C2))+(1.04742*LOG10(D2))))</f>
        <v>#NUM!</v>
      </c>
      <c r="AM3" s="130" t="e">
        <f>POWER(10,(-4.431705+(1.89057*LOG10(C2))+(1.09077*LOG10(D2))))</f>
        <v>#NUM!</v>
      </c>
      <c r="AN3" s="130" t="e">
        <f>POWER(10,(-4.443142+(1.90956*LOG10(C2))+(1.05205*LOG10(D2))))</f>
        <v>#NUM!</v>
      </c>
      <c r="AO3" s="130" t="e">
        <f>POWER(10,(-4.443142+(1.90956*LOG10(C2))+(1.05205*LOG10(D2))))</f>
        <v>#NUM!</v>
      </c>
      <c r="AP3" s="130" t="e">
        <f>POWER(10,(-4.319071+(1.81382*LOG10(C2))+(1.04242*LOG10(D2))))</f>
        <v>#NUM!</v>
      </c>
      <c r="AQ3" s="130" t="e">
        <f>POWER(10,(-4.319071+(1.81382*LOG10(C2))+(1.04242*LOG10(D2))))</f>
        <v>#NUM!</v>
      </c>
      <c r="AR3" s="130" t="e">
        <f>POWER(10,(-4.319071+(1.81382*LOG10(C2))+(1.04242*LOG10(D2))))</f>
        <v>#NUM!</v>
      </c>
      <c r="AS3" s="130" t="e">
        <f>POWER(10,(-4.41882+(1.86778*LOG10(C2))+(1.09989*LOG10(D2))))</f>
        <v>#NUM!</v>
      </c>
      <c r="AT3" s="130" t="e">
        <f>POWER(10,(-4.41882+(1.86778*LOG10(C2))+(1.09989*LOG10(D2))))</f>
        <v>#NUM!</v>
      </c>
      <c r="AU3" s="141" t="s">
        <v>542</v>
      </c>
      <c r="AV3" s="141" t="s">
        <v>542</v>
      </c>
      <c r="AW3" s="141" t="s">
        <v>542</v>
      </c>
      <c r="AX3" s="141" t="s">
        <v>542</v>
      </c>
      <c r="AY3" s="130" t="e">
        <f>POWER(10,(-4.536696+(1.90785*LOG10(C2))+(1.12016*LOG10(D2))))</f>
        <v>#NUM!</v>
      </c>
      <c r="AZ3" s="141" t="e">
        <f>POWER(10,(-4.300522+(1.8578*LOG10(C2))+(1.02225*LOG10(D2))))</f>
        <v>#NUM!</v>
      </c>
      <c r="BA3" s="130" t="e">
        <f>POWER(10,(-4.300522+(1.8578*LOG10(C2))+(1.02225*LOG10(D2))))</f>
        <v>#NUM!</v>
      </c>
      <c r="BB3" s="141" t="e">
        <f>POWER(10,(-4.349054+(1.82276*LOG10(C2))+(1.10812*LOG10(D2))))</f>
        <v>#NUM!</v>
      </c>
      <c r="BC3" s="141" t="e">
        <f>POWER(10,(-4.349054+(1.82276*LOG10(C2))+(1.10812*LOG10(D2))))</f>
        <v>#NUM!</v>
      </c>
      <c r="BD3" s="141" t="e">
        <f>POWER(10,(-4.349054+(1.82276*LOG10(C2))+(1.10812*LOG10(D2))))</f>
        <v>#NUM!</v>
      </c>
      <c r="BE3" s="141" t="e">
        <f>POWER(10,(-4.349054+(1.82276*LOG10(C2))+(1.10812*LOG10(D2))))</f>
        <v>#NUM!</v>
      </c>
      <c r="BF3" s="130" t="e">
        <f>POWER(10,(-4.3005226+(1.8578*LOG10(C2))+(1.02225*LOG10(D2))))</f>
        <v>#NUM!</v>
      </c>
      <c r="BG3" s="141" t="s">
        <v>542</v>
      </c>
      <c r="BH3" s="141" t="s">
        <v>542</v>
      </c>
      <c r="BI3" s="141" t="s">
        <v>542</v>
      </c>
      <c r="BJ3" s="141" t="s">
        <v>542</v>
      </c>
      <c r="BK3" s="141" t="e">
        <f>POWER(10,(-4.310416+(1.82284*LOG10(C2))+(1.05729*LOG10(D2))))</f>
        <v>#NUM!</v>
      </c>
      <c r="BL3" s="141" t="s">
        <v>542</v>
      </c>
      <c r="BM3" s="141" t="s">
        <v>542</v>
      </c>
      <c r="BN3" s="141" t="s">
        <v>542</v>
      </c>
      <c r="BO3" s="141" t="s">
        <v>542</v>
      </c>
      <c r="BP3" s="141" t="s">
        <v>542</v>
      </c>
      <c r="BQ3" s="141" t="s">
        <v>542</v>
      </c>
      <c r="BR3" s="141" t="s">
        <v>542</v>
      </c>
      <c r="BS3" s="141" t="s">
        <v>542</v>
      </c>
      <c r="BT3" s="130" t="e">
        <f>POWER(10,(-4.431705+(1.89057*LOG10(C2))+(1.09077*LOG10(D2))))</f>
        <v>#NUM!</v>
      </c>
      <c r="BU3" s="130" t="e">
        <f>POWER(10,(-4.187127+(1.77736*LOG10(C2))+(1.03299*LOG10(D2))))</f>
        <v>#NUM!</v>
      </c>
      <c r="BV3" s="142" t="s">
        <v>489</v>
      </c>
    </row>
    <row r="4" spans="1:74" ht="13.5" thickBot="1">
      <c r="A4" s="268">
        <v>1</v>
      </c>
      <c r="B4" s="271">
        <f>'Plot (1)'!Y14</f>
        <v>0</v>
      </c>
      <c r="C4" s="172">
        <f>'Plot (1)'!Z14</f>
        <v>0</v>
      </c>
      <c r="D4" s="172">
        <f>'Plot (1)'!AA14</f>
        <v>0</v>
      </c>
      <c r="E4" s="172">
        <f>'Plot (1)'!AB14</f>
        <v>0</v>
      </c>
      <c r="F4" s="172" t="b">
        <f t="shared" ref="F4:F30" si="8">F3</f>
        <v>0</v>
      </c>
      <c r="G4" s="303"/>
      <c r="H4" s="290" t="str">
        <f t="shared" si="0"/>
        <v>Not Measured</v>
      </c>
      <c r="I4" s="292">
        <f t="shared" si="1"/>
        <v>0</v>
      </c>
      <c r="J4" s="292">
        <f t="shared" si="2"/>
        <v>0</v>
      </c>
      <c r="K4" s="292">
        <f t="shared" si="3"/>
        <v>0</v>
      </c>
      <c r="L4" s="292">
        <f t="shared" si="4"/>
        <v>0</v>
      </c>
      <c r="M4" s="292">
        <f t="shared" si="5"/>
        <v>0</v>
      </c>
      <c r="N4" s="292">
        <f t="shared" si="6"/>
        <v>0</v>
      </c>
      <c r="P4" s="235">
        <v>3</v>
      </c>
      <c r="Q4" s="164">
        <f>SUM(H60:H79)</f>
        <v>0</v>
      </c>
      <c r="R4" s="503">
        <f t="shared" si="7"/>
        <v>0</v>
      </c>
      <c r="S4" s="73"/>
      <c r="T4" s="71"/>
      <c r="V4" s="151" t="s">
        <v>357</v>
      </c>
      <c r="W4" s="155" t="s">
        <v>504</v>
      </c>
      <c r="X4" s="135"/>
      <c r="Y4" s="162" t="s">
        <v>85</v>
      </c>
      <c r="Z4" s="162" t="s">
        <v>483</v>
      </c>
      <c r="AA4" s="132"/>
      <c r="AB4" s="145" t="s">
        <v>478</v>
      </c>
      <c r="AC4" s="130" t="e">
        <f>POWER(10,(-4.648431+(1.73518*LOG10(C2))+(1.35601*LOG10(D2))))</f>
        <v>#NUM!</v>
      </c>
      <c r="AD4" s="130" t="e">
        <f>POWER(10,(-4.648431+(1.73518*LOG10(C2))+(1.35601*LOG10(D2))))</f>
        <v>#NUM!</v>
      </c>
      <c r="AE4" s="130" t="e">
        <f>POWER(10,(-4.648431+(1.73518*LOG10(C2))+(1.35601*LOG10(D2))))</f>
        <v>#NUM!</v>
      </c>
      <c r="AF4" s="130" t="e">
        <f>POWER(10,(-4.419728+(1.89476*LOG10(C2))+(1.05373*LOG10(D2))))</f>
        <v>#NUM!</v>
      </c>
      <c r="AG4" s="130" t="e">
        <f>POWER(10,(-4.266202+(1.78296*LOG10(C2))+(1.10382*LOG10(D2))))</f>
        <v>#NUM!</v>
      </c>
      <c r="AH4" s="130" t="e">
        <f>POWER(10,(-4.266202+(1.78296*LOG10(C2))+(1.10382*LOG10(D2))))</f>
        <v>#NUM!</v>
      </c>
      <c r="AI4" s="130" t="e">
        <f>POWER(10,(-4.266202+(1.78296*LOG10(C2))+(1.10382*LOG10(D2))))</f>
        <v>#NUM!</v>
      </c>
      <c r="AJ4" s="130" t="e">
        <f>POWER(10,(-4.266202+(1.78296*LOG10(C2))+(1.10382*LOG10(D2))))</f>
        <v>#NUM!</v>
      </c>
      <c r="AK4" s="130" t="e">
        <f>POWER(10,(-4.266202+(1.78296*LOG10(C2))+(1.10382*LOG10(D2))))</f>
        <v>#NUM!</v>
      </c>
      <c r="AL4" s="130" t="e">
        <f>POWER(10,(-4.139118+(1.71677*LOG10(C2))+(1.04742*LOG10(D2))))</f>
        <v>#NUM!</v>
      </c>
      <c r="AM4" s="130" t="e">
        <f>POWER(10,(-4.431705+(1.89057*LOG10(C2))+(1.09077*LOG10(D2))))</f>
        <v>#NUM!</v>
      </c>
      <c r="AN4" s="130" t="e">
        <f>POWER(10,(-4.443142+(1.90956*LOG10(C2))+(1.05205*LOG10(D2))))</f>
        <v>#NUM!</v>
      </c>
      <c r="AO4" s="130" t="e">
        <f>POWER(10,(-4.443142+(1.90956*LOG10(C2))+(1.05205*LOG10(D2))))</f>
        <v>#NUM!</v>
      </c>
      <c r="AP4" s="130" t="e">
        <f>POWER(10,(-4.319071+(1.81382*LOG10(C2))+(1.04242*LOG10(D2))))</f>
        <v>#NUM!</v>
      </c>
      <c r="AQ4" s="130" t="e">
        <f>POWER(10,(-4.319071+(1.81382*LOG10(C2))+(1.04242*LOG10(D2))))</f>
        <v>#NUM!</v>
      </c>
      <c r="AR4" s="130" t="e">
        <f>POWER(10,(-4.319071+(1.81382*LOG10(C2))+(1.04242*LOG10(D2))))</f>
        <v>#NUM!</v>
      </c>
      <c r="AS4" s="130" t="e">
        <f>POWER(10,(-4.41882+(1.86778*LOG10(C2))+(1.09989*LOG10(D2))))</f>
        <v>#NUM!</v>
      </c>
      <c r="AT4" s="130" t="e">
        <f>POWER(10,(-4.41882+(1.86778*LOG10(C2))+(1.09989*LOG10(D2))))</f>
        <v>#NUM!</v>
      </c>
      <c r="AU4" s="141" t="s">
        <v>542</v>
      </c>
      <c r="AV4" s="141" t="s">
        <v>542</v>
      </c>
      <c r="AW4" s="141" t="s">
        <v>542</v>
      </c>
      <c r="AX4" s="141" t="s">
        <v>542</v>
      </c>
      <c r="AY4" s="130" t="e">
        <f>POWER(10,(-4.536696+(1.90785*LOG10(C2))+(1.12016*LOG10(D2))))</f>
        <v>#NUM!</v>
      </c>
      <c r="AZ4" s="141" t="e">
        <f>POWER(10,(-4.300522+(1.8578*LOG10(C2))+(1.02225*LOG10(D2))))</f>
        <v>#NUM!</v>
      </c>
      <c r="BA4" s="130" t="e">
        <f>POWER(10,(-4.300522+(1.8578*LOG10(C2))+(1.02225*LOG10(D2))))</f>
        <v>#NUM!</v>
      </c>
      <c r="BB4" s="130" t="e">
        <f>POWER(10,(-4.349054+(1.82276*LOG10(C2))+(1.10812*LOG10(D2))))</f>
        <v>#NUM!</v>
      </c>
      <c r="BC4" s="141" t="e">
        <f>POWER(10,(-4.349054+(1.82276*LOG10(C2))+(1.10812*LOG10(D2))))</f>
        <v>#NUM!</v>
      </c>
      <c r="BD4" s="141" t="e">
        <f>POWER(10,(-4.349054+(1.82276*LOG10(C2))+(1.10812*LOG10(D2))))</f>
        <v>#NUM!</v>
      </c>
      <c r="BE4" s="141" t="e">
        <f>POWER(10,(-4.349054+(1.82276*LOG10(C2))+(1.10812*LOG10(D2))))</f>
        <v>#NUM!</v>
      </c>
      <c r="BF4" s="130" t="e">
        <f>POWER(10,(-4.3005226+(1.8578*LOG10(C2))+(1.02225*LOG10(D2))))</f>
        <v>#NUM!</v>
      </c>
      <c r="BG4" s="141" t="e">
        <f>POWER(10,(-4.482485+(1.95443*LOG10(C2))+(1.01677*LOG10(D2))))</f>
        <v>#NUM!</v>
      </c>
      <c r="BH4" s="141" t="s">
        <v>542</v>
      </c>
      <c r="BI4" s="141" t="s">
        <v>542</v>
      </c>
      <c r="BJ4" s="141" t="s">
        <v>542</v>
      </c>
      <c r="BK4" s="141" t="e">
        <f>POWER(10,(-4.310416+(1.82284*LOG10(C2))+(1.05729*LOG10(D2))))</f>
        <v>#NUM!</v>
      </c>
      <c r="BL4" s="141" t="s">
        <v>542</v>
      </c>
      <c r="BM4" s="141" t="s">
        <v>542</v>
      </c>
      <c r="BN4" s="141" t="s">
        <v>542</v>
      </c>
      <c r="BO4" s="141" t="s">
        <v>542</v>
      </c>
      <c r="BP4" s="141" t="s">
        <v>542</v>
      </c>
      <c r="BQ4" s="141" t="s">
        <v>542</v>
      </c>
      <c r="BR4" s="141" t="s">
        <v>542</v>
      </c>
      <c r="BS4" s="141" t="s">
        <v>542</v>
      </c>
      <c r="BT4" s="130" t="e">
        <f>POWER(10,(-4.431705+(1.89057*LOG10(C2))+(1.09077*LOG10(D2))))</f>
        <v>#NUM!</v>
      </c>
      <c r="BU4" s="130" t="e">
        <f>POWER(10,(-4.187127+(1.77736*LOG10(C2))+(1.03299*LOG10(D2))))</f>
        <v>#NUM!</v>
      </c>
      <c r="BV4" s="142" t="s">
        <v>490</v>
      </c>
    </row>
    <row r="5" spans="1:74" ht="13.5" thickBot="1">
      <c r="A5" s="268">
        <v>1</v>
      </c>
      <c r="B5" s="271">
        <f>'Plot (1)'!Y15</f>
        <v>0</v>
      </c>
      <c r="C5" s="172">
        <f>'Plot (1)'!Z15</f>
        <v>0</v>
      </c>
      <c r="D5" s="172">
        <f>'Plot (1)'!AA15</f>
        <v>0</v>
      </c>
      <c r="E5" s="172">
        <f>'Plot (1)'!AB15</f>
        <v>0</v>
      </c>
      <c r="F5" s="172" t="b">
        <f t="shared" si="8"/>
        <v>0</v>
      </c>
      <c r="G5" s="303"/>
      <c r="H5" s="290" t="str">
        <f t="shared" si="0"/>
        <v>Not Measured</v>
      </c>
      <c r="I5" s="292">
        <f t="shared" si="1"/>
        <v>0</v>
      </c>
      <c r="J5" s="292">
        <f t="shared" si="2"/>
        <v>0</v>
      </c>
      <c r="K5" s="292">
        <f t="shared" si="3"/>
        <v>0</v>
      </c>
      <c r="L5" s="292">
        <f t="shared" si="4"/>
        <v>0</v>
      </c>
      <c r="M5" s="292">
        <f t="shared" si="5"/>
        <v>0</v>
      </c>
      <c r="N5" s="292">
        <f t="shared" si="6"/>
        <v>0</v>
      </c>
      <c r="P5" s="235">
        <v>4</v>
      </c>
      <c r="Q5" s="164">
        <f>SUM(H89:H117)</f>
        <v>0</v>
      </c>
      <c r="R5" s="503">
        <f t="shared" si="7"/>
        <v>0</v>
      </c>
      <c r="S5" s="73"/>
      <c r="T5" s="71"/>
      <c r="V5" s="151" t="s">
        <v>358</v>
      </c>
      <c r="W5" s="155" t="s">
        <v>505</v>
      </c>
      <c r="X5" s="135"/>
      <c r="Y5" s="162" t="s">
        <v>67</v>
      </c>
      <c r="Z5" s="162" t="s">
        <v>478</v>
      </c>
      <c r="AA5" s="132"/>
      <c r="AB5" s="145" t="s">
        <v>479</v>
      </c>
      <c r="AC5" s="130" t="e">
        <f>POWER(10,(-4.648431+(1.73518*LOG10(C2))+(1.35601*LOG10(D2))))</f>
        <v>#NUM!</v>
      </c>
      <c r="AD5" s="130" t="e">
        <f>POWER(10,(-4.648431+(1.73518*LOG10(C2))+(1.35601*LOG10(D2))))</f>
        <v>#NUM!</v>
      </c>
      <c r="AE5" s="130" t="e">
        <f>POWER(10,(-4.648431+(1.73518*LOG10(C2))+(1.35601*LOG10(D2))))</f>
        <v>#NUM!</v>
      </c>
      <c r="AF5" s="130" t="e">
        <f>POWER(10,(-4.419728+(1.89476*LOG10(C2))+(1.05373*LOG10(D2))))</f>
        <v>#NUM!</v>
      </c>
      <c r="AG5" s="130" t="e">
        <f>POWER(10,(-4.291919+(1.87293*LOG10(C2))+(0.998274*LOG10(D2))))</f>
        <v>#NUM!</v>
      </c>
      <c r="AH5" s="130" t="e">
        <f>POWER(10,(-4.291919+(1.87293*LOG10(C2))+(0.998274*LOG10(D2))))</f>
        <v>#NUM!</v>
      </c>
      <c r="AI5" s="130" t="e">
        <f>POWER(10,(-4.291919+(1.87293*LOG10(C2))+(0.998274*LOG10(D2))))</f>
        <v>#NUM!</v>
      </c>
      <c r="AJ5" s="130" t="e">
        <f>POWER(10,(-4.291919+(1.87293*LOG10(C2))+(0.998274*LOG10(D2))))</f>
        <v>#NUM!</v>
      </c>
      <c r="AK5" s="130" t="e">
        <f>POWER(10,(-4.291919+(1.87293*LOG10(C2))+(0.998274*LOG10(D2))))</f>
        <v>#NUM!</v>
      </c>
      <c r="AL5" s="130" t="e">
        <f>POWER(10,(-4.178431+(1.75995*LOG10(C2))+(1.01908*LOG10(D2))))</f>
        <v>#NUM!</v>
      </c>
      <c r="AM5" s="141" t="s">
        <v>542</v>
      </c>
      <c r="AN5" s="141" t="e">
        <f>POWER(10,(-4.443142+(1.90956*LOG10(C2))+(1.05205*LOG10(D2))))</f>
        <v>#NUM!</v>
      </c>
      <c r="AO5" s="141" t="e">
        <f>POWER(10,(-4.443142+(1.90956*LOG10(C2))+(1.05205*LOG10(D2))))</f>
        <v>#NUM!</v>
      </c>
      <c r="AP5" s="130" t="e">
        <f>POWER(10,(-4.383102+(1.74294*LOG10(C2))+(1.15641*LOG10(D2))))</f>
        <v>#NUM!</v>
      </c>
      <c r="AQ5" s="130" t="e">
        <f>POWER(10,(-4.383102+(1.74294*LOG10(C2))+(1.15641*LOG10(D2))))</f>
        <v>#NUM!</v>
      </c>
      <c r="AR5" s="130" t="e">
        <f>POWER(10,(-4.383102+(1.74294*LOG10(C2))+(1.15641*LOG10(D2))))</f>
        <v>#NUM!</v>
      </c>
      <c r="AS5" s="130" t="e">
        <f>POWER(10,(-4.41882+(1.86778*LOG10(C2))+(1.09989*LOG10(D2))))</f>
        <v>#NUM!</v>
      </c>
      <c r="AT5" s="130" t="e">
        <f>POWER(10,(-4.394633+(1.9429*LOG10(C2))+(0.990275*LOG10(D2))))</f>
        <v>#NUM!</v>
      </c>
      <c r="AU5" s="130" t="e">
        <f>POWER(10,(-4.350486+(1.7236*LOG10(C2))+(1.13527*LOG10(D2))))</f>
        <v>#NUM!</v>
      </c>
      <c r="AV5" s="130" t="e">
        <f>POWER(10,(-4.350486+(1.7236*LOG10(C2))+(1.13527*LOG10(D2))))</f>
        <v>#NUM!</v>
      </c>
      <c r="AW5" s="141" t="s">
        <v>542</v>
      </c>
      <c r="AX5" s="130" t="e">
        <f>POWER(10,(-4.350486+(1.7236*LOG10(C2))+(1.13527*LOG10(D2))))</f>
        <v>#NUM!</v>
      </c>
      <c r="AY5" s="141" t="s">
        <v>542</v>
      </c>
      <c r="AZ5" s="141" t="e">
        <f>POWER(10,(-4.300522+(1.8578*LOG10(C2))+(1.02225*LOG10(D2))))</f>
        <v>#NUM!</v>
      </c>
      <c r="BA5" s="130" t="e">
        <f>POWER(10,(-4.300522+(1.8578*LOG10(C2))+(1.02225*LOG10(D2))))</f>
        <v>#NUM!</v>
      </c>
      <c r="BB5" s="130" t="e">
        <f>POWER(10,(-4.349054+(1.82276*LOG10(C2))+(1.10812*LOG10(D2))))</f>
        <v>#NUM!</v>
      </c>
      <c r="BC5" s="141" t="e">
        <f>POWER(10,(-4.349054+(1.82276*LOG10(C2))+(1.10812*LOG10(D2))))</f>
        <v>#NUM!</v>
      </c>
      <c r="BD5" s="141" t="e">
        <f>POWER(10,(-4.349054+(1.82276*LOG10(C2))+(1.10812*LOG10(D2))))</f>
        <v>#NUM!</v>
      </c>
      <c r="BE5" s="141" t="e">
        <f>POWER(10,(-4.349054+(1.82276*LOG10(C2))+(1.10812*LOG10(D2))))</f>
        <v>#NUM!</v>
      </c>
      <c r="BF5" s="130" t="e">
        <f>POWER(10,(-4.3005226+(1.8578*LOG10(C2))+(1.02225*LOG10(D2))))</f>
        <v>#NUM!</v>
      </c>
      <c r="BG5" s="130" t="e">
        <f>POWER(10,(-4.482485+(1.95443*LOG10(C2))+(1.01677*LOG10(D2))))</f>
        <v>#NUM!</v>
      </c>
      <c r="BH5" s="130" t="e">
        <f>POWER(10,(-4.294193+(1.85859*LOG10(C2))+(1.00779*LOG10(D2))))</f>
        <v>#NUM!</v>
      </c>
      <c r="BI5" s="130" t="e">
        <f>POWER(10,(-4.294193+(1.85859*LOG10(C2))+(1.00779*LOG10(D2))))</f>
        <v>#NUM!</v>
      </c>
      <c r="BJ5" s="130" t="e">
        <f>POWER(10,(-4.294193+(1.85859*LOG10(C2))+(1.00779*LOG10(D2))))</f>
        <v>#NUM!</v>
      </c>
      <c r="BK5" s="141" t="s">
        <v>542</v>
      </c>
      <c r="BL5" s="130" t="e">
        <f>POWER(10,(-4.294193+(1.85859*LOG10(C2))+(1.00779*LOG10(D2))))</f>
        <v>#NUM!</v>
      </c>
      <c r="BM5" s="130" t="e">
        <f>POWER(10,(-4.294193+(1.85859*LOG10(C2))+(1.00779*LOG10(D2))))</f>
        <v>#NUM!</v>
      </c>
      <c r="BN5" s="141" t="e">
        <f>POWER(10,(-4.294193+(1.85859*LOG10(C2))+(1.00779*LOG10(D2))))</f>
        <v>#NUM!</v>
      </c>
      <c r="BO5" s="141" t="e">
        <f>POWER(10,(-4.294193+(1.85859*LOG10(C2))+(1.00779*LOG10(D2))))</f>
        <v>#NUM!</v>
      </c>
      <c r="BP5" s="141" t="e">
        <f>POWER(10,(-4.294193+(1.85859*LOG10(C2))+(1.00779*LOG10(D2))))</f>
        <v>#NUM!</v>
      </c>
      <c r="BQ5" s="141" t="e">
        <f>POWER(10,(-4.294193+(1.85859*LOG10(C2))+(1.00779*LOG10(D2))))</f>
        <v>#NUM!</v>
      </c>
      <c r="BR5" s="141" t="e">
        <f>POWER(10,(-4.294193+(1.85859*LOG10(C2))+(1.00779*LOG10(D2))))</f>
        <v>#NUM!</v>
      </c>
      <c r="BS5" s="130" t="e">
        <f>POWER(10,(-4.294193+(1.85859*LOG10(C2))+(1.00779*LOG10(D2))))</f>
        <v>#NUM!</v>
      </c>
      <c r="BT5" s="141" t="s">
        <v>542</v>
      </c>
      <c r="BU5" s="130" t="e">
        <f>POWER(10,(-4.187127+(1.77736*LOG10(C2))+(1.03299*LOG10(D2))))</f>
        <v>#NUM!</v>
      </c>
      <c r="BV5" s="142" t="s">
        <v>491</v>
      </c>
    </row>
    <row r="6" spans="1:74" ht="13.5" thickBot="1">
      <c r="A6" s="268">
        <v>1</v>
      </c>
      <c r="B6" s="271">
        <f>'Plot (1)'!Y16</f>
        <v>0</v>
      </c>
      <c r="C6" s="172">
        <f>'Plot (1)'!Z16</f>
        <v>0</v>
      </c>
      <c r="D6" s="172">
        <f>'Plot (1)'!AA16</f>
        <v>0</v>
      </c>
      <c r="E6" s="172">
        <f>'Plot (1)'!AB16</f>
        <v>0</v>
      </c>
      <c r="F6" s="172" t="b">
        <f t="shared" si="8"/>
        <v>0</v>
      </c>
      <c r="G6" s="303"/>
      <c r="H6" s="290" t="str">
        <f t="shared" si="0"/>
        <v>Not Measured</v>
      </c>
      <c r="I6" s="292">
        <f t="shared" si="1"/>
        <v>0</v>
      </c>
      <c r="J6" s="292">
        <f t="shared" si="2"/>
        <v>0</v>
      </c>
      <c r="K6" s="292">
        <f t="shared" si="3"/>
        <v>0</v>
      </c>
      <c r="L6" s="292">
        <f t="shared" si="4"/>
        <v>0</v>
      </c>
      <c r="M6" s="292">
        <f t="shared" si="5"/>
        <v>0</v>
      </c>
      <c r="N6" s="292">
        <f t="shared" si="6"/>
        <v>0</v>
      </c>
      <c r="P6" s="235">
        <v>5</v>
      </c>
      <c r="Q6" s="164">
        <f>SUM(H118:H146)</f>
        <v>0</v>
      </c>
      <c r="R6" s="503">
        <f t="shared" si="7"/>
        <v>0</v>
      </c>
      <c r="S6" s="73"/>
      <c r="T6" s="71"/>
      <c r="V6" s="151" t="s">
        <v>359</v>
      </c>
      <c r="W6" s="155" t="s">
        <v>506</v>
      </c>
      <c r="X6" s="135"/>
      <c r="Y6" s="162" t="s">
        <v>86</v>
      </c>
      <c r="Z6" s="162" t="s">
        <v>482</v>
      </c>
      <c r="AA6" s="132"/>
      <c r="AB6" s="145" t="s">
        <v>480</v>
      </c>
      <c r="AC6" s="130" t="e">
        <f>POWER(10,(-4.648431+(1.73518*LOG10(C2))+(1.35601*LOG10(D2))))</f>
        <v>#NUM!</v>
      </c>
      <c r="AD6" s="130" t="e">
        <f>POWER(10,(-4.648431+(1.73518*LOG10(C2))+(1.35601*LOG10(D2))))</f>
        <v>#NUM!</v>
      </c>
      <c r="AE6" s="130" t="e">
        <f>POWER(10,(-4.648431+(1.73518*LOG10(C2))+(1.35601*LOG10(D2))))</f>
        <v>#NUM!</v>
      </c>
      <c r="AF6" s="130" t="e">
        <f>POWER(10,(-4.419728+(1.89476*LOG10(C2))+(1.05373*LOG10(D2))))</f>
        <v>#NUM!</v>
      </c>
      <c r="AG6" s="130" t="e">
        <f>POWER(10,(-4.291919+(1.87293*LOG10(C2))+(0.998274*LOG10(D2))))</f>
        <v>#NUM!</v>
      </c>
      <c r="AH6" s="130" t="e">
        <f>POWER(10,(-4.291919+(1.87293*LOG10(C2))+(0.998274*LOG10(D2))))</f>
        <v>#NUM!</v>
      </c>
      <c r="AI6" s="130" t="e">
        <f>POWER(10,(-4.291919+(1.87293*LOG10(C2))+(0.998274*LOG10(D2))))</f>
        <v>#NUM!</v>
      </c>
      <c r="AJ6" s="130" t="e">
        <f>POWER(10,(-4.291919+(1.87293*LOG10(C2))+(0.998274*LOG10(D2))))</f>
        <v>#NUM!</v>
      </c>
      <c r="AK6" s="130" t="e">
        <f>POWER(10,(-4.291919+(1.87293*LOG10(C2))+(0.998274*LOG10(D2))))</f>
        <v>#NUM!</v>
      </c>
      <c r="AL6" s="130" t="e">
        <f>POWER(10,(-4.178431+(1.75995*LOG10(C2))+(1.01908*LOG10(D2))))</f>
        <v>#NUM!</v>
      </c>
      <c r="AM6" s="141" t="s">
        <v>542</v>
      </c>
      <c r="AN6" s="141" t="e">
        <f>POWER(10,(-4.443142+(1.90956*LOG10(C2))+(1.05205*LOG10(D2))))</f>
        <v>#NUM!</v>
      </c>
      <c r="AO6" s="141" t="e">
        <f>POWER(10,(-4.443142+(1.90956*LOG10(C2))+(1.05205*LOG10(D2))))</f>
        <v>#NUM!</v>
      </c>
      <c r="AP6" s="130" t="e">
        <f>POWER(10,(-4.383102+(1.74294*LOG10(C2))+(1.15641*LOG10(D2))))</f>
        <v>#NUM!</v>
      </c>
      <c r="AQ6" s="130" t="e">
        <f>POWER(10,(-4.383102+(1.74294*LOG10(C2))+(1.15641*LOG10(D2))))</f>
        <v>#NUM!</v>
      </c>
      <c r="AR6" s="130" t="e">
        <f>POWER(10,(-4.383102+(1.74294*LOG10(C2))+(1.15641*LOG10(D2))))</f>
        <v>#NUM!</v>
      </c>
      <c r="AS6" s="130" t="e">
        <f>POWER(10,(-4.41882+(1.86778*LOG10(C2))+(1.09989*LOG10(D2))))</f>
        <v>#NUM!</v>
      </c>
      <c r="AT6" s="130" t="e">
        <f>POWER(10,(-4.394633+(1.9429*LOG10(C2))+(0.990275*LOG10(D2))))</f>
        <v>#NUM!</v>
      </c>
      <c r="AU6" s="130" t="e">
        <f>POWER(10,(-4.350486+(1.7236*LOG10(C2))+(1.13527*LOG10(D2))))</f>
        <v>#NUM!</v>
      </c>
      <c r="AV6" s="130" t="e">
        <f>POWER(10,(-4.350486+(1.7236*LOG10(C2))+(1.13527*LOG10(D2))))</f>
        <v>#NUM!</v>
      </c>
      <c r="AW6" s="141" t="s">
        <v>542</v>
      </c>
      <c r="AX6" s="130" t="e">
        <f>POWER(10,(-4.350486+(1.7236*LOG10(C2))+(1.13527*LOG10(D2))))</f>
        <v>#NUM!</v>
      </c>
      <c r="AY6" s="141" t="s">
        <v>542</v>
      </c>
      <c r="AZ6" s="141" t="e">
        <f>POWER(10,(-4.300522+(1.8578*LOG10(C2))+(1.02225*LOG10(D2))))</f>
        <v>#NUM!</v>
      </c>
      <c r="BA6" s="130" t="e">
        <f>POWER(10,(-4.300522+(1.8578*LOG10(C2))+(1.02225*LOG10(D2))))</f>
        <v>#NUM!</v>
      </c>
      <c r="BB6" s="130" t="e">
        <f>POWER(10,(-4.349054+(1.82276*LOG10(C2))+(1.10812*LOG10(D2))))</f>
        <v>#NUM!</v>
      </c>
      <c r="BC6" s="141" t="e">
        <f>POWER(10,(-4.349054+(1.82276*LOG10(C2))+(1.10812*LOG10(D2))))</f>
        <v>#NUM!</v>
      </c>
      <c r="BD6" s="141" t="e">
        <f>POWER(10,(-4.349054+(1.82276*LOG10(C2))+(1.10812*LOG10(D2))))</f>
        <v>#NUM!</v>
      </c>
      <c r="BE6" s="141" t="e">
        <f>POWER(10,(-4.349054+(1.82276*LOG10(C2))+(1.10812*LOG10(D2))))</f>
        <v>#NUM!</v>
      </c>
      <c r="BF6" s="130" t="e">
        <f>POWER(10,(-4.3005226+(1.8578*LOG10(C2))+(1.02225*LOG10(D2))))</f>
        <v>#NUM!</v>
      </c>
      <c r="BG6" s="130" t="e">
        <f>POWER(10,(-4.482485+(1.95443*LOG10(C2))+(1.01677*LOG10(D2))))</f>
        <v>#NUM!</v>
      </c>
      <c r="BH6" s="130" t="e">
        <f>POWER(10,(-4.294193+(1.85859*LOG10(C2))+(1.00779*LOG10(D2))))</f>
        <v>#NUM!</v>
      </c>
      <c r="BI6" s="130" t="e">
        <f>POWER(10,(-4.294193+(1.85859*LOG10(C2))+(1.00779*LOG10(D2))))</f>
        <v>#NUM!</v>
      </c>
      <c r="BJ6" s="130" t="e">
        <f>POWER(10,(-4.294193+(1.85859*LOG10(C2))+(1.00779*LOG10(D2))))</f>
        <v>#NUM!</v>
      </c>
      <c r="BK6" s="141" t="s">
        <v>542</v>
      </c>
      <c r="BL6" s="130" t="e">
        <f>POWER(10,(-4.294193+(1.85859*LOG10(C2))+(1.00779*LOG10(D2))))</f>
        <v>#NUM!</v>
      </c>
      <c r="BM6" s="130" t="e">
        <f>POWER(10,(-4.294193+(1.85859*LOG10(C2))+(1.00779*LOG10(D2))))</f>
        <v>#NUM!</v>
      </c>
      <c r="BN6" s="141" t="e">
        <f>POWER(10,(-4.294193+(1.85859*LOG10(C2))+(1.00779*LOG10(D2))))</f>
        <v>#NUM!</v>
      </c>
      <c r="BO6" s="141" t="e">
        <f>POWER(10,(-4.294193+(1.85859*LOG10(C2))+(1.00779*LOG10(D2))))</f>
        <v>#NUM!</v>
      </c>
      <c r="BP6" s="141" t="e">
        <f>POWER(10,(-4.294193+(1.85859*LOG10(C2))+(1.00779*LOG10(D2))))</f>
        <v>#NUM!</v>
      </c>
      <c r="BQ6" s="141" t="e">
        <f>POWER(10,(-4.294193+(1.85859*LOG10(C2))+(1.00779*LOG10(D2))))</f>
        <v>#NUM!</v>
      </c>
      <c r="BR6" s="141" t="e">
        <f>POWER(10,(-4.294193+(1.85859*LOG10(C2))+(1.00779*LOG10(D2))))</f>
        <v>#NUM!</v>
      </c>
      <c r="BS6" s="130" t="e">
        <f>POWER(10,(-4.294193+(1.85859*LOG10(C2))+(1.00779*LOG10(D2))))</f>
        <v>#NUM!</v>
      </c>
      <c r="BT6" s="141" t="s">
        <v>542</v>
      </c>
      <c r="BU6" s="130" t="e">
        <f>POWER(10,(-4.187127+(1.77736*LOG10(C2))+(1.03299*LOG10(D2))))</f>
        <v>#NUM!</v>
      </c>
      <c r="BV6" s="142" t="s">
        <v>492</v>
      </c>
    </row>
    <row r="7" spans="1:74" ht="13.5" thickBot="1">
      <c r="A7" s="268">
        <v>1</v>
      </c>
      <c r="B7" s="271">
        <f>'Plot (1)'!Y17</f>
        <v>0</v>
      </c>
      <c r="C7" s="172">
        <f>'Plot (1)'!Z17</f>
        <v>0</v>
      </c>
      <c r="D7" s="172">
        <f>'Plot (1)'!AA17</f>
        <v>0</v>
      </c>
      <c r="E7" s="172">
        <f>'Plot (1)'!AB17</f>
        <v>0</v>
      </c>
      <c r="F7" s="172" t="b">
        <f t="shared" si="8"/>
        <v>0</v>
      </c>
      <c r="G7" s="303"/>
      <c r="H7" s="290" t="str">
        <f t="shared" si="0"/>
        <v>Not Measured</v>
      </c>
      <c r="I7" s="292">
        <f>0.00007854*(C7^2)</f>
        <v>0</v>
      </c>
      <c r="J7" s="292">
        <f t="shared" si="2"/>
        <v>0</v>
      </c>
      <c r="K7" s="292">
        <f t="shared" si="3"/>
        <v>0</v>
      </c>
      <c r="L7" s="292">
        <f t="shared" si="4"/>
        <v>0</v>
      </c>
      <c r="M7" s="292">
        <f t="shared" si="5"/>
        <v>0</v>
      </c>
      <c r="N7" s="292">
        <f t="shared" si="6"/>
        <v>0</v>
      </c>
      <c r="P7" s="235">
        <v>6</v>
      </c>
      <c r="Q7" s="164">
        <f>SUM(H147:H175)</f>
        <v>0</v>
      </c>
      <c r="R7" s="503">
        <f t="shared" si="7"/>
        <v>0</v>
      </c>
      <c r="S7" s="73"/>
      <c r="T7" s="71"/>
      <c r="V7" s="151" t="s">
        <v>360</v>
      </c>
      <c r="W7" s="155" t="s">
        <v>507</v>
      </c>
      <c r="X7" s="135"/>
      <c r="Y7" s="162" t="s">
        <v>66</v>
      </c>
      <c r="Z7" s="162" t="s">
        <v>477</v>
      </c>
      <c r="AA7" s="132"/>
      <c r="AB7" s="145" t="s">
        <v>481</v>
      </c>
      <c r="AC7" s="130" t="e">
        <f>POWER(10,(-4.648431+(1.73518*LOG10(C2))+(1.35601*LOG10(D2))))</f>
        <v>#NUM!</v>
      </c>
      <c r="AD7" s="130" t="e">
        <f>POWER(10,(-4.648431+(1.73518*LOG10(C2))+(1.35601*LOG10(D2))))</f>
        <v>#NUM!</v>
      </c>
      <c r="AE7" s="130" t="e">
        <f>POWER(10,(-4.648431+(1.73518*LOG10(C2))+(1.35601*LOG10(D2))))</f>
        <v>#NUM!</v>
      </c>
      <c r="AF7" s="130" t="e">
        <f>POWER(10,(-4.419728+(1.89476*LOG10(C2))+(1.05373*LOG10(D2))))</f>
        <v>#NUM!</v>
      </c>
      <c r="AG7" s="130" t="e">
        <f>POWER(10,(-4.291919+(1.87293*LOG10(C2))+(0.998274*LOG10(D2))))</f>
        <v>#NUM!</v>
      </c>
      <c r="AH7" s="130" t="e">
        <f>POWER(10,(-4.291919+(1.87293*LOG10(C2))+(0.998274*LOG10(D2))))</f>
        <v>#NUM!</v>
      </c>
      <c r="AI7" s="130" t="e">
        <f>POWER(10,(-4.291919+(1.87293*LOG10(C2))+(0.998274*LOG10(D2))))</f>
        <v>#NUM!</v>
      </c>
      <c r="AJ7" s="130" t="e">
        <f>POWER(10,(-4.291919+(1.87293*LOG10(C2))+(0.998274*LOG10(D2))))</f>
        <v>#NUM!</v>
      </c>
      <c r="AK7" s="130" t="e">
        <f>POWER(10,(-4.291919+(1.87293*LOG10(C2))+(0.998274*LOG10(D2))))</f>
        <v>#NUM!</v>
      </c>
      <c r="AL7" s="130" t="e">
        <f>POWER(10,(-4.178431+(1.75995*LOG10(C2))+(1.01908*LOG10(D2))))</f>
        <v>#NUM!</v>
      </c>
      <c r="AM7" s="141" t="s">
        <v>542</v>
      </c>
      <c r="AN7" s="141" t="e">
        <f>POWER(10,(-4.443142+(1.90956*LOG10(C2))+(1.05205*LOG10(D2))))</f>
        <v>#NUM!</v>
      </c>
      <c r="AO7" s="141" t="e">
        <f>POWER(10,(-4.443142+(1.90956*LOG10(C2))+(1.05205*LOG10(D2))))</f>
        <v>#NUM!</v>
      </c>
      <c r="AP7" s="130" t="e">
        <f>POWER(10,(-4.383102+(1.74294*LOG10(C2))+(1.15641*LOG10(D2))))</f>
        <v>#NUM!</v>
      </c>
      <c r="AQ7" s="130" t="e">
        <f>POWER(10,(-4.383102+(1.74294*LOG10(C2))+(1.15641*LOG10(D2))))</f>
        <v>#NUM!</v>
      </c>
      <c r="AR7" s="130" t="e">
        <f>POWER(10,(-4.383102+(1.74294*LOG10(C2))+(1.15641*LOG10(D2))))</f>
        <v>#NUM!</v>
      </c>
      <c r="AS7" s="130" t="e">
        <f>POWER(10,(-4.41882+(1.86778*LOG10(C2))+(1.09989*LOG10(D2))))</f>
        <v>#NUM!</v>
      </c>
      <c r="AT7" s="130" t="e">
        <f>POWER(10,(-4.394633+(1.9429*LOG10(C2))+(0.990275*LOG10(D2))))</f>
        <v>#NUM!</v>
      </c>
      <c r="AU7" s="130" t="e">
        <f>POWER(10,(-4.350486+(1.7236*LOG10(C2))+(1.13527*LOG10(D2))))</f>
        <v>#NUM!</v>
      </c>
      <c r="AV7" s="130" t="e">
        <f>POWER(10,(-4.350486+(1.7236*LOG10(C2))+(1.13527*LOG10(D2))))</f>
        <v>#NUM!</v>
      </c>
      <c r="AW7" s="141" t="s">
        <v>542</v>
      </c>
      <c r="AX7" s="130" t="e">
        <f>POWER(10,(-4.350486+(1.7236*LOG10(C2))+(1.13527*LOG10(D2))))</f>
        <v>#NUM!</v>
      </c>
      <c r="AY7" s="141" t="s">
        <v>542</v>
      </c>
      <c r="AZ7" s="141" t="e">
        <f>POWER(10,(-4.300522+(1.8578*LOG10(C2))+(1.02225*LOG10(D2))))</f>
        <v>#NUM!</v>
      </c>
      <c r="BA7" s="130" t="e">
        <f>POWER(10,(-4.300522+(1.8578*LOG10(C2))+(1.02225*LOG10(D2))))</f>
        <v>#NUM!</v>
      </c>
      <c r="BB7" s="130" t="e">
        <f>POWER(10,(-4.349054+(1.82276*LOG10(C2))+(1.10812*LOG10(D2))))</f>
        <v>#NUM!</v>
      </c>
      <c r="BC7" s="141" t="e">
        <f>POWER(10,(-4.349054+(1.82276*LOG10(C2))+(1.10812*LOG10(D2))))</f>
        <v>#NUM!</v>
      </c>
      <c r="BD7" s="141" t="e">
        <f>POWER(10,(-4.349054+(1.82276*LOG10(C2))+(1.10812*LOG10(D2))))</f>
        <v>#NUM!</v>
      </c>
      <c r="BE7" s="141" t="e">
        <f>POWER(10,(-4.349054+(1.82276*LOG10(C2))+(1.10812*LOG10(D2))))</f>
        <v>#NUM!</v>
      </c>
      <c r="BF7" s="130" t="e">
        <f>POWER(10,(-4.3005226+(1.8578*LOG10(C2))+(1.02225*LOG10(D2))))</f>
        <v>#NUM!</v>
      </c>
      <c r="BG7" s="130" t="e">
        <f>POWER(10,(-4.482485+(1.95443*LOG10(C2))+(1.01677*LOG10(D2))))</f>
        <v>#NUM!</v>
      </c>
      <c r="BH7" s="130" t="e">
        <f>POWER(10,(-4.294193+(1.85859*LOG10(C2))+(1.00779*LOG10(D2))))</f>
        <v>#NUM!</v>
      </c>
      <c r="BI7" s="130" t="e">
        <f>POWER(10,(-4.294193+(1.85859*LOG10(C2))+(1.00779*LOG10(D2))))</f>
        <v>#NUM!</v>
      </c>
      <c r="BJ7" s="130" t="e">
        <f>POWER(10,(-4.294193+(1.85859*LOG10(C2))+(1.00779*LOG10(D2))))</f>
        <v>#NUM!</v>
      </c>
      <c r="BK7" s="141" t="s">
        <v>542</v>
      </c>
      <c r="BL7" s="130" t="e">
        <f>POWER(10,(-4.294193+(1.85859*LOG10(C2))+(1.00779*LOG10(D2))))</f>
        <v>#NUM!</v>
      </c>
      <c r="BM7" s="130" t="e">
        <f>POWER(10,(-4.294193+(1.85859*LOG10(C2))+(1.00779*LOG10(D2))))</f>
        <v>#NUM!</v>
      </c>
      <c r="BN7" s="141" t="e">
        <f>POWER(10,(-4.294193+(1.85859*LOG10(C2))+(1.00779*LOG10(D2))))</f>
        <v>#NUM!</v>
      </c>
      <c r="BO7" s="141" t="e">
        <f>POWER(10,(-4.294193+(1.85859*LOG10(C2))+(1.00779*LOG10(D2))))</f>
        <v>#NUM!</v>
      </c>
      <c r="BP7" s="141" t="e">
        <f>POWER(10,(-4.294193+(1.85859*LOG10(C2))+(1.00779*LOG10(D2))))</f>
        <v>#NUM!</v>
      </c>
      <c r="BQ7" s="141" t="e">
        <f>POWER(10,(-4.294193+(1.85859*LOG10(C2))+(1.00779*LOG10(D2))))</f>
        <v>#NUM!</v>
      </c>
      <c r="BR7" s="141" t="e">
        <f>POWER(10,(-4.294193+(1.85859*LOG10(C2))+(1.00779*LOG10(D2))))</f>
        <v>#NUM!</v>
      </c>
      <c r="BS7" s="130" t="e">
        <f>POWER(10,(-4.294193+(1.85859*LOG10(C2))+(1.00779*LOG10(D2))))</f>
        <v>#NUM!</v>
      </c>
      <c r="BT7" s="141" t="s">
        <v>542</v>
      </c>
      <c r="BU7" s="141" t="s">
        <v>542</v>
      </c>
      <c r="BV7" s="142" t="s">
        <v>493</v>
      </c>
    </row>
    <row r="8" spans="1:74" ht="13.5" thickBot="1">
      <c r="A8" s="268">
        <v>1</v>
      </c>
      <c r="B8" s="271">
        <f>'Plot (1)'!Y18</f>
        <v>0</v>
      </c>
      <c r="C8" s="172">
        <f>'Plot (1)'!Z18</f>
        <v>0</v>
      </c>
      <c r="D8" s="172">
        <f>'Plot (1)'!AA18</f>
        <v>0</v>
      </c>
      <c r="E8" s="172">
        <f>'Plot (1)'!AB18</f>
        <v>0</v>
      </c>
      <c r="F8" s="172" t="b">
        <f t="shared" si="8"/>
        <v>0</v>
      </c>
      <c r="G8" s="303"/>
      <c r="H8" s="290" t="str">
        <f t="shared" si="0"/>
        <v>Not Measured</v>
      </c>
      <c r="I8" s="292">
        <f t="shared" si="1"/>
        <v>0</v>
      </c>
      <c r="J8" s="292">
        <f t="shared" si="2"/>
        <v>0</v>
      </c>
      <c r="K8" s="292">
        <f t="shared" si="3"/>
        <v>0</v>
      </c>
      <c r="L8" s="292">
        <f t="shared" si="4"/>
        <v>0</v>
      </c>
      <c r="M8" s="292">
        <f t="shared" si="5"/>
        <v>0</v>
      </c>
      <c r="N8" s="292">
        <f t="shared" si="6"/>
        <v>0</v>
      </c>
      <c r="P8" s="235">
        <v>7</v>
      </c>
      <c r="Q8" s="164">
        <f>SUM(H176:H204)</f>
        <v>0</v>
      </c>
      <c r="R8" s="503">
        <f t="shared" si="7"/>
        <v>0</v>
      </c>
      <c r="S8" s="73"/>
      <c r="T8" s="71"/>
      <c r="U8" s="74"/>
      <c r="V8" s="151" t="s">
        <v>361</v>
      </c>
      <c r="W8" s="155" t="s">
        <v>508</v>
      </c>
      <c r="X8" s="135"/>
      <c r="Y8" s="162" t="s">
        <v>83</v>
      </c>
      <c r="Z8" s="162" t="s">
        <v>479</v>
      </c>
      <c r="AA8" s="132"/>
      <c r="AB8" s="145" t="s">
        <v>482</v>
      </c>
      <c r="AC8" s="130" t="e">
        <f>POWER(10,(-4.648431+(1.73518*LOG10(C2))+(1.35601*LOG10(D2))))</f>
        <v>#NUM!</v>
      </c>
      <c r="AD8" s="130" t="e">
        <f>POWER(10,(-4.648431+(1.73518*LOG10(C2))+(1.35601*LOG10(D2))))</f>
        <v>#NUM!</v>
      </c>
      <c r="AE8" s="130" t="e">
        <f>POWER(10,(-4.648431+(1.73518*LOG10(C2))+(1.35601*LOG10(D2))))</f>
        <v>#NUM!</v>
      </c>
      <c r="AF8" s="130" t="e">
        <f>POWER(10,(-4.419728+(1.89476*LOG10(C2))+(1.05373*LOG10(D2))))</f>
        <v>#NUM!</v>
      </c>
      <c r="AG8" s="130" t="e">
        <f>POWER(10,(-4.291919+(1.87293*LOG10(C2))+(0.998274*LOG10(D2))))</f>
        <v>#NUM!</v>
      </c>
      <c r="AH8" s="130" t="e">
        <f>POWER(10,(-4.291919+(1.87293*LOG10(C2))+(0.998274*LOG10(D2))))</f>
        <v>#NUM!</v>
      </c>
      <c r="AI8" s="130" t="e">
        <f>POWER(10,(-4.291919+(1.87293*LOG10(C2))+(0.998274*LOG10(D2))))</f>
        <v>#NUM!</v>
      </c>
      <c r="AJ8" s="130" t="e">
        <f>POWER(10,(-4.291919+(1.87293*LOG10(C2))+(0.998274*LOG10(D2))))</f>
        <v>#NUM!</v>
      </c>
      <c r="AK8" s="130" t="e">
        <f>POWER(10,(-4.291919+(1.87293*LOG10(C2))+(0.998274*LOG10(D2))))</f>
        <v>#NUM!</v>
      </c>
      <c r="AL8" s="130" t="e">
        <f>POWER(10,(-4.178431+(1.75995*LOG10(C2))+(1.01908*LOG10(D2))))</f>
        <v>#NUM!</v>
      </c>
      <c r="AM8" s="141" t="s">
        <v>542</v>
      </c>
      <c r="AN8" s="141" t="e">
        <f>POWER(10,(-4.443142+(1.90956*LOG10(C2))+(1.05205*LOG10(D2))))</f>
        <v>#NUM!</v>
      </c>
      <c r="AO8" s="141" t="e">
        <f>POWER(10,(-4.443142+(1.90956*LOG10(C2))+(1.05205*LOG10(D2))))</f>
        <v>#NUM!</v>
      </c>
      <c r="AP8" s="130" t="e">
        <f>POWER(10,(-4.383102+(1.74294*LOG10(C2))+(1.15641*LOG10(D2))))</f>
        <v>#NUM!</v>
      </c>
      <c r="AQ8" s="130" t="e">
        <f>POWER(10,(-4.383102+(1.74294*LOG10(C2))+(1.15641*LOG10(D2))))</f>
        <v>#NUM!</v>
      </c>
      <c r="AR8" s="130" t="e">
        <f>POWER(10,(-4.383102+(1.74294*LOG10(C2))+(1.15641*LOG10(D2))))</f>
        <v>#NUM!</v>
      </c>
      <c r="AS8" s="130" t="e">
        <f>POWER(10,(-4.41882+(1.86778*LOG10(C2))+(1.09989*LOG10(D2))))</f>
        <v>#NUM!</v>
      </c>
      <c r="AT8" s="130" t="e">
        <f>POWER(10,(-4.394633+(1.9429*LOG10(C2))+(0.990275*LOG10(D2))))</f>
        <v>#NUM!</v>
      </c>
      <c r="AU8" s="130" t="e">
        <f>POWER(10,(-4.350486+(1.7236*LOG10(C2))+(1.13527*LOG10(D2))))</f>
        <v>#NUM!</v>
      </c>
      <c r="AV8" s="130" t="e">
        <f>POWER(10,(-4.350486+(1.7236*LOG10(C2))+(1.13527*LOG10(D2))))</f>
        <v>#NUM!</v>
      </c>
      <c r="AW8" s="141" t="s">
        <v>542</v>
      </c>
      <c r="AX8" s="130" t="e">
        <f>POWER(10,(-4.350486+(1.7236*LOG10(C2))+(1.13527*LOG10(D2))))</f>
        <v>#NUM!</v>
      </c>
      <c r="AY8" s="141" t="s">
        <v>542</v>
      </c>
      <c r="AZ8" s="141" t="e">
        <f>POWER(10,(-4.300522+(1.8578*LOG10(C2))+(1.02225*LOG10(D2))))</f>
        <v>#NUM!</v>
      </c>
      <c r="BA8" s="130" t="e">
        <f>POWER(10,(-4.300522+(1.8578*LOG10(C2))+(1.02225*LOG10(D2))))</f>
        <v>#NUM!</v>
      </c>
      <c r="BB8" s="130" t="e">
        <f>POWER(10,(-4.349054+(1.82276*LOG10(C2))+(1.10812*LOG10(D2))))</f>
        <v>#NUM!</v>
      </c>
      <c r="BC8" s="141" t="e">
        <f>POWER(10,(-4.349054+(1.82276*LOG10(C2))+(1.10812*LOG10(D2))))</f>
        <v>#NUM!</v>
      </c>
      <c r="BD8" s="141" t="e">
        <f>POWER(10,(-4.349054+(1.82276*LOG10(C2))+(1.10812*LOG10(D2))))</f>
        <v>#NUM!</v>
      </c>
      <c r="BE8" s="141" t="e">
        <f>POWER(10,(-4.349054+(1.82276*LOG10(C2))+(1.10812*LOG10(D2))))</f>
        <v>#NUM!</v>
      </c>
      <c r="BF8" s="130" t="e">
        <f>POWER(10,(-4.3005226+(1.8578*LOG10(C2))+(1.02225*LOG10(D2))))</f>
        <v>#NUM!</v>
      </c>
      <c r="BG8" s="130" t="e">
        <f>POWER(10,(-4.482485+(1.95443*LOG10(C2))+(1.01677*LOG10(D2))))</f>
        <v>#NUM!</v>
      </c>
      <c r="BH8" s="130" t="e">
        <f>POWER(10,(-4.294193+(1.85859*LOG10(C2))+(1.00779*LOG10(D2))))</f>
        <v>#NUM!</v>
      </c>
      <c r="BI8" s="130" t="e">
        <f>POWER(10,(-4.294193+(1.85859*LOG10(C2))+(1.00779*LOG10(D2))))</f>
        <v>#NUM!</v>
      </c>
      <c r="BJ8" s="130" t="e">
        <f>POWER(10,(-4.294193+(1.85859*LOG10(C2))+(1.00779*LOG10(D2))))</f>
        <v>#NUM!</v>
      </c>
      <c r="BK8" s="141" t="s">
        <v>542</v>
      </c>
      <c r="BL8" s="130" t="e">
        <f>POWER(10,(-4.294193+(1.85859*LOG10(C2))+(1.00779*LOG10(D2))))</f>
        <v>#NUM!</v>
      </c>
      <c r="BM8" s="130" t="e">
        <f>POWER(10,(-4.294193+(1.85859*LOG10(C2))+(1.00779*LOG10(D2))))</f>
        <v>#NUM!</v>
      </c>
      <c r="BN8" s="141" t="e">
        <f>POWER(10,(-4.294193+(1.85859*LOG10(C2))+(1.00779*LOG10(D2))))</f>
        <v>#NUM!</v>
      </c>
      <c r="BO8" s="141" t="e">
        <f>POWER(10,(-4.294193+(1.85859*LOG10(C2))+(1.00779*LOG10(D2))))</f>
        <v>#NUM!</v>
      </c>
      <c r="BP8" s="141" t="e">
        <f>POWER(10,(-4.294193+(1.85859*LOG10(C2))+(1.00779*LOG10(D2))))</f>
        <v>#NUM!</v>
      </c>
      <c r="BQ8" s="141" t="e">
        <f>POWER(10,(-4.294193+(1.85859*LOG10(C2))+(1.00779*LOG10(D2))))</f>
        <v>#NUM!</v>
      </c>
      <c r="BR8" s="141" t="e">
        <f>POWER(10,(-4.294193+(1.85859*LOG10(C2))+(1.00779*LOG10(D2))))</f>
        <v>#NUM!</v>
      </c>
      <c r="BS8" s="130" t="e">
        <f>POWER(10,(-4.294193+(1.85859*LOG10(C2))+(1.00779*LOG10(D2))))</f>
        <v>#NUM!</v>
      </c>
      <c r="BT8" s="141" t="s">
        <v>542</v>
      </c>
      <c r="BU8" s="130" t="e">
        <f>POWER(10,(-4.187127+(1.77736*LOG10(C2))+(1.03299*LOG10(D2))))</f>
        <v>#NUM!</v>
      </c>
      <c r="BV8" s="142" t="s">
        <v>494</v>
      </c>
    </row>
    <row r="9" spans="1:74" ht="13.5" thickBot="1">
      <c r="A9" s="268">
        <v>1</v>
      </c>
      <c r="B9" s="271">
        <f>'Plot (1)'!Y19</f>
        <v>0</v>
      </c>
      <c r="C9" s="172">
        <f>'Plot (1)'!Z19</f>
        <v>0</v>
      </c>
      <c r="D9" s="172">
        <f>'Plot (1)'!AA19</f>
        <v>0</v>
      </c>
      <c r="E9" s="172">
        <f>'Plot (1)'!AB19</f>
        <v>0</v>
      </c>
      <c r="F9" s="172" t="b">
        <f t="shared" si="8"/>
        <v>0</v>
      </c>
      <c r="G9" s="303"/>
      <c r="H9" s="290" t="str">
        <f t="shared" si="0"/>
        <v>Not Measured</v>
      </c>
      <c r="I9" s="292">
        <f t="shared" si="1"/>
        <v>0</v>
      </c>
      <c r="J9" s="292">
        <f t="shared" si="2"/>
        <v>0</v>
      </c>
      <c r="K9" s="292">
        <f t="shared" si="3"/>
        <v>0</v>
      </c>
      <c r="L9" s="292">
        <f t="shared" si="4"/>
        <v>0</v>
      </c>
      <c r="M9" s="292">
        <f t="shared" si="5"/>
        <v>0</v>
      </c>
      <c r="N9" s="292">
        <f t="shared" si="6"/>
        <v>0</v>
      </c>
      <c r="P9" s="235">
        <v>8</v>
      </c>
      <c r="Q9" s="164">
        <f>SUM(H205:H233)</f>
        <v>0</v>
      </c>
      <c r="R9" s="503">
        <f t="shared" si="7"/>
        <v>0</v>
      </c>
      <c r="S9" s="73"/>
      <c r="T9" s="71"/>
      <c r="V9" s="151" t="s">
        <v>60</v>
      </c>
      <c r="W9" s="155" t="s">
        <v>509</v>
      </c>
      <c r="X9" s="135"/>
      <c r="Y9" s="162" t="s">
        <v>76</v>
      </c>
      <c r="Z9" s="162" t="s">
        <v>487</v>
      </c>
      <c r="AA9" s="132"/>
      <c r="AB9" s="145" t="s">
        <v>483</v>
      </c>
      <c r="AC9" s="130" t="e">
        <f>POWER(10,(-4.648431+(1.73518*LOG10(C2))+(1.35601*LOG10(D2))))</f>
        <v>#NUM!</v>
      </c>
      <c r="AD9" s="130" t="e">
        <f>POWER(10,(-4.648431+(1.73518*LOG10(C2))+(1.35601*LOG10(D2))))</f>
        <v>#NUM!</v>
      </c>
      <c r="AE9" s="130" t="e">
        <f>POWER(10,(-4.648431+(1.73518*LOG10(C2))+(1.35601*LOG10(D2))))</f>
        <v>#NUM!</v>
      </c>
      <c r="AF9" s="130" t="e">
        <f>POWER(10,(-4.419728+(1.89476*LOG10(C2))+(1.05373*LOG10(D2))))</f>
        <v>#NUM!</v>
      </c>
      <c r="AG9" s="130" t="e">
        <f>POWER(10,(-4.291919+(1.87293*LOG10(C2))+(0.998274*LOG10(D2))))</f>
        <v>#NUM!</v>
      </c>
      <c r="AH9" s="130" t="e">
        <f>POWER(10,(-4.291919+(1.87293*LOG10(C2))+(0.998274*LOG10(D2))))</f>
        <v>#NUM!</v>
      </c>
      <c r="AI9" s="130" t="e">
        <f>POWER(10,(-4.291919+(1.87293*LOG10(C2))+(0.998274*LOG10(D2))))</f>
        <v>#NUM!</v>
      </c>
      <c r="AJ9" s="130" t="e">
        <f>POWER(10,(-4.291919+(1.87293*LOG10(C2))+(0.998274*LOG10(D2))))</f>
        <v>#NUM!</v>
      </c>
      <c r="AK9" s="130" t="e">
        <f>POWER(10,(-4.291919+(1.87293*LOG10(C2))+(0.998274*LOG10(D2))))</f>
        <v>#NUM!</v>
      </c>
      <c r="AL9" s="130" t="e">
        <f>POWER(10,(-4.178431+(1.75995*LOG10(C2))+(1.01908*LOG10(D2))))</f>
        <v>#NUM!</v>
      </c>
      <c r="AM9" s="141" t="s">
        <v>542</v>
      </c>
      <c r="AN9" s="141" t="e">
        <f>POWER(10,(-4.443142+(1.90956*LOG10(C2))+(1.05205*LOG10(D2))))</f>
        <v>#NUM!</v>
      </c>
      <c r="AO9" s="141" t="e">
        <f>POWER(10,(-4.443142+(1.90956*LOG10(C2))+(1.05205*LOG10(D2))))</f>
        <v>#NUM!</v>
      </c>
      <c r="AP9" s="130" t="e">
        <f>POWER(10,(-4.383102+(1.74294*LOG10(C2))+(1.15641*LOG10(D2))))</f>
        <v>#NUM!</v>
      </c>
      <c r="AQ9" s="130" t="e">
        <f>POWER(10,(-4.383102+(1.74294*LOG10(C2))+(1.15641*LOG10(D2))))</f>
        <v>#NUM!</v>
      </c>
      <c r="AR9" s="130" t="e">
        <f>POWER(10,(-4.383102+(1.74294*LOG10(C2))+(1.15641*LOG10(D2))))</f>
        <v>#NUM!</v>
      </c>
      <c r="AS9" s="130" t="e">
        <f>POWER(10,(-4.41882+(1.86778*LOG10(C2))+(1.09989*LOG10(D2))))</f>
        <v>#NUM!</v>
      </c>
      <c r="AT9" s="130" t="e">
        <f>POWER(10,(-4.394633+(1.9429*LOG10(C2))+(0.990275*LOG10(D2))))</f>
        <v>#NUM!</v>
      </c>
      <c r="AU9" s="130" t="e">
        <f>POWER(10,(-4.350486+(1.7236*LOG10(C2))+(1.13527*LOG10(D2))))</f>
        <v>#NUM!</v>
      </c>
      <c r="AV9" s="130" t="e">
        <f>POWER(10,(-4.350486+(1.7236*LOG10(C2))+(1.13527*LOG10(D2))))</f>
        <v>#NUM!</v>
      </c>
      <c r="AW9" s="141" t="s">
        <v>542</v>
      </c>
      <c r="AX9" s="130" t="e">
        <f>POWER(10,(-4.350486+(1.7236*LOG10(C2))+(1.13527*LOG10(D2))))</f>
        <v>#NUM!</v>
      </c>
      <c r="AY9" s="141" t="s">
        <v>542</v>
      </c>
      <c r="AZ9" s="141" t="e">
        <f>POWER(10,(-4.300522+(1.8578*LOG10(C2))+(1.02225*LOG10(D2))))</f>
        <v>#NUM!</v>
      </c>
      <c r="BA9" s="130" t="e">
        <f>POWER(10,(-4.300522+(1.8578*LOG10(C2))+(1.02225*LOG10(D2))))</f>
        <v>#NUM!</v>
      </c>
      <c r="BB9" s="130" t="e">
        <f>POWER(10,(-4.349054+(1.82276*LOG10(C2))+(1.10812*LOG10(D2))))</f>
        <v>#NUM!</v>
      </c>
      <c r="BC9" s="141" t="e">
        <f>POWER(10,(-4.349054+(1.82276*LOG10(C2))+(1.10812*LOG10(D2))))</f>
        <v>#NUM!</v>
      </c>
      <c r="BD9" s="141" t="e">
        <f>POWER(10,(-4.349054+(1.82276*LOG10(C2))+(1.10812*LOG10(D2))))</f>
        <v>#NUM!</v>
      </c>
      <c r="BE9" s="141" t="e">
        <f>POWER(10,(-4.349054+(1.82276*LOG10(C2))+(1.10812*LOG10(D2))))</f>
        <v>#NUM!</v>
      </c>
      <c r="BF9" s="130" t="e">
        <f>POWER(10,(-4.3005226+(1.8578*LOG10(C2))+(1.02225*LOG10(D2))))</f>
        <v>#NUM!</v>
      </c>
      <c r="BG9" s="141" t="s">
        <v>542</v>
      </c>
      <c r="BH9" s="130" t="e">
        <f>POWER(10,(-4.294193+(1.85859*LOG10(C2))+(1.00779*LOG10(D2))))</f>
        <v>#NUM!</v>
      </c>
      <c r="BI9" s="130" t="e">
        <f>POWER(10,(-4.294193+(1.85859*LOG10(C2))+(1.00779*LOG10(D2))))</f>
        <v>#NUM!</v>
      </c>
      <c r="BJ9" s="130" t="e">
        <f>POWER(10,(-4.294193+(1.85859*LOG10(C2))+(1.00779*LOG10(D2))))</f>
        <v>#NUM!</v>
      </c>
      <c r="BK9" s="141" t="s">
        <v>542</v>
      </c>
      <c r="BL9" s="130" t="e">
        <f>POWER(10,(-4.294193+(1.85859*LOG10(C2))+(1.00779*LOG10(D2))))</f>
        <v>#NUM!</v>
      </c>
      <c r="BM9" s="141" t="e">
        <f>POWER(10,(-4.294193+(1.85859*LOG10(C2))+(1.00779*LOG10(D2))))</f>
        <v>#NUM!</v>
      </c>
      <c r="BN9" s="141" t="e">
        <f>POWER(10,(-4.294193+(1.85859*LOG10(C2))+(1.00779*LOG10(D2))))</f>
        <v>#NUM!</v>
      </c>
      <c r="BO9" s="141" t="e">
        <f>POWER(10,(-4.294193+(1.85859*LOG10(C2))+(1.00779*LOG10(D2))))</f>
        <v>#NUM!</v>
      </c>
      <c r="BP9" s="141" t="e">
        <f>POWER(10,(-4.294193+(1.85859*LOG10(C2))+(1.00779*LOG10(D2))))</f>
        <v>#NUM!</v>
      </c>
      <c r="BQ9" s="141" t="e">
        <f>POWER(10,(-4.294193+(1.85859*LOG10(C2))+(1.00779*LOG10(D2))))</f>
        <v>#NUM!</v>
      </c>
      <c r="BR9" s="141" t="e">
        <f>POWER(10,(-4.294193+(1.85859*LOG10(C2))+(1.00779*LOG10(D2))))</f>
        <v>#NUM!</v>
      </c>
      <c r="BS9" s="130" t="e">
        <f>POWER(10,(-4.294193+(1.85859*LOG10(C2))+(1.00779*LOG10(D2))))</f>
        <v>#NUM!</v>
      </c>
      <c r="BT9" s="141" t="s">
        <v>542</v>
      </c>
      <c r="BU9" s="141" t="s">
        <v>542</v>
      </c>
      <c r="BV9" s="142" t="s">
        <v>495</v>
      </c>
    </row>
    <row r="10" spans="1:74" ht="13.5" thickBot="1">
      <c r="A10" s="268">
        <v>1</v>
      </c>
      <c r="B10" s="271">
        <f>'Plot (1)'!Y20</f>
        <v>0</v>
      </c>
      <c r="C10" s="172">
        <f>'Plot (1)'!Z20</f>
        <v>0</v>
      </c>
      <c r="D10" s="172">
        <f>'Plot (1)'!AA20</f>
        <v>0</v>
      </c>
      <c r="E10" s="172">
        <f>'Plot (1)'!AB20</f>
        <v>0</v>
      </c>
      <c r="F10" s="172" t="b">
        <f t="shared" si="8"/>
        <v>0</v>
      </c>
      <c r="G10" s="303"/>
      <c r="H10" s="290" t="str">
        <f t="shared" si="0"/>
        <v>Not Measured</v>
      </c>
      <c r="I10" s="292">
        <f t="shared" si="1"/>
        <v>0</v>
      </c>
      <c r="J10" s="292">
        <f t="shared" si="2"/>
        <v>0</v>
      </c>
      <c r="K10" s="292">
        <f t="shared" si="3"/>
        <v>0</v>
      </c>
      <c r="L10" s="292">
        <f t="shared" si="4"/>
        <v>0</v>
      </c>
      <c r="M10" s="292">
        <f t="shared" si="5"/>
        <v>0</v>
      </c>
      <c r="N10" s="292">
        <f t="shared" si="6"/>
        <v>0</v>
      </c>
      <c r="P10" s="235">
        <v>9</v>
      </c>
      <c r="Q10" s="164">
        <f>SUM(H234:H262)</f>
        <v>0</v>
      </c>
      <c r="R10" s="503">
        <f t="shared" si="7"/>
        <v>0</v>
      </c>
      <c r="S10" s="73"/>
      <c r="T10" s="71"/>
      <c r="V10" s="151" t="s">
        <v>362</v>
      </c>
      <c r="W10" s="155" t="s">
        <v>510</v>
      </c>
      <c r="X10" s="135"/>
      <c r="Y10" s="162" t="s">
        <v>87</v>
      </c>
      <c r="Z10" s="162" t="s">
        <v>482</v>
      </c>
      <c r="AA10" s="132"/>
      <c r="AB10" s="145" t="s">
        <v>484</v>
      </c>
      <c r="AC10" s="130" t="e">
        <f>POWER(10,(-4.648431+(1.73518*LOG10(C2))+(1.35601*LOG10(D2))))</f>
        <v>#NUM!</v>
      </c>
      <c r="AD10" s="130" t="e">
        <f>POWER(10,(-4.648431+(1.73518*LOG10(C2))+(1.35601*LOG10(D2))))</f>
        <v>#NUM!</v>
      </c>
      <c r="AE10" s="130" t="e">
        <f>POWER(10,(-4.648431+(1.73518*LOG10(C2))+(1.35601*LOG10(D2))))</f>
        <v>#NUM!</v>
      </c>
      <c r="AF10" s="130" t="e">
        <f>POWER(10,(-4.419728+(1.89476*LOG10(C2))+(1.05373*LOG10(D2))))</f>
        <v>#NUM!</v>
      </c>
      <c r="AG10" s="130" t="e">
        <f>POWER(10,(-4.291919+(1.87293*LOG10(C2))+(0.998274*LOG10(D2))))</f>
        <v>#NUM!</v>
      </c>
      <c r="AH10" s="130" t="e">
        <f>POWER(10,(-4.291919+(1.87293*LOG10(C2))+(0.998274*LOG10(D2))))</f>
        <v>#NUM!</v>
      </c>
      <c r="AI10" s="130" t="e">
        <f>POWER(10,(-4.291919+(1.87293*LOG10(C2))+(0.998274*LOG10(D2))))</f>
        <v>#NUM!</v>
      </c>
      <c r="AJ10" s="130" t="e">
        <f>POWER(10,(-4.291919+(1.87293*LOG10(C2))+(0.998274*LOG10(D2))))</f>
        <v>#NUM!</v>
      </c>
      <c r="AK10" s="130" t="e">
        <f>POWER(10,(-4.291919+(1.87293*LOG10(C2))+(0.998274*LOG10(D2))))</f>
        <v>#NUM!</v>
      </c>
      <c r="AL10" s="130" t="e">
        <f>POWER(10,(-4.178431+(1.75995*LOG10(C2))+(1.01908*LOG10(D2))))</f>
        <v>#NUM!</v>
      </c>
      <c r="AM10" s="141" t="s">
        <v>542</v>
      </c>
      <c r="AN10" s="141" t="e">
        <f>POWER(10,(-4.443142+(1.90956*LOG10(C2))+(1.05205*LOG10(D2))))</f>
        <v>#NUM!</v>
      </c>
      <c r="AO10" s="141" t="e">
        <f>POWER(10,(-4.443142+(1.90956*LOG10(C2))+(1.05205*LOG10(D2))))</f>
        <v>#NUM!</v>
      </c>
      <c r="AP10" s="130" t="e">
        <f>POWER(10,(-4.383102+(1.74294*LOG10(C2))+(1.15641*LOG10(D2))))</f>
        <v>#NUM!</v>
      </c>
      <c r="AQ10" s="141" t="e">
        <f>POWER(10,(-4.383102+(1.74294*LOG10(C2))+(1.15641*LOG10(D2))))</f>
        <v>#NUM!</v>
      </c>
      <c r="AR10" s="130" t="e">
        <f>POWER(10,(-4.383102+(1.74294*LOG10(C2))+(1.15641*LOG10(D2))))</f>
        <v>#NUM!</v>
      </c>
      <c r="AS10" s="130" t="e">
        <f>POWER(10,(-4.41882+(1.86778*LOG10(C2))+(1.09989*LOG10(D2))))</f>
        <v>#NUM!</v>
      </c>
      <c r="AT10" s="130" t="e">
        <f>POWER(10,(-4.394633+(1.9429*LOG10(C2))+(0.990275*LOG10(D2))))</f>
        <v>#NUM!</v>
      </c>
      <c r="AU10" s="130" t="e">
        <f>POWER(10,(-4.350486+(1.7236*LOG10(C2))+(1.13527*LOG10(D2))))</f>
        <v>#NUM!</v>
      </c>
      <c r="AV10" s="130" t="e">
        <f>POWER(10,(-4.350486+(1.7236*LOG10(C2))+(1.13527*LOG10(D2))))</f>
        <v>#NUM!</v>
      </c>
      <c r="AW10" s="141" t="s">
        <v>542</v>
      </c>
      <c r="AX10" s="130" t="e">
        <f>POWER(10,(-4.350486+(1.7236*LOG10(C2))+(1.13527*LOG10(D2))))</f>
        <v>#NUM!</v>
      </c>
      <c r="AY10" s="141" t="s">
        <v>542</v>
      </c>
      <c r="AZ10" s="141" t="e">
        <f>POWER(10,(-4.300522+(1.8578*LOG10(C2))+(1.02225*LOG10(D2))))</f>
        <v>#NUM!</v>
      </c>
      <c r="BA10" s="130" t="e">
        <f>POWER(10,(-4.300522+(1.8578*LOG10(C2))+(1.02225*LOG10(D2))))</f>
        <v>#NUM!</v>
      </c>
      <c r="BB10" s="130" t="e">
        <f>POWER(10,(-4.349054+(1.82276*LOG10(C2))+(1.10812*LOG10(D2))))</f>
        <v>#NUM!</v>
      </c>
      <c r="BC10" s="141" t="e">
        <f>POWER(10,(-4.349054+(1.82276*LOG10(C2))+(1.10812*LOG10(D2))))</f>
        <v>#NUM!</v>
      </c>
      <c r="BD10" s="141" t="e">
        <f>POWER(10,(-4.349054+(1.82276*LOG10(C2))+(1.10812*LOG10(D2))))</f>
        <v>#NUM!</v>
      </c>
      <c r="BE10" s="141" t="e">
        <f>POWER(10,(-4.349054+(1.82276*LOG10(C2))+(1.10812*LOG10(D2))))</f>
        <v>#NUM!</v>
      </c>
      <c r="BF10" s="141" t="s">
        <v>542</v>
      </c>
      <c r="BG10" s="141" t="s">
        <v>542</v>
      </c>
      <c r="BH10" s="130" t="e">
        <f>POWER(10,(-4.294193+(1.85859*LOG10(C2))+(1.00779*LOG10(D2))))</f>
        <v>#NUM!</v>
      </c>
      <c r="BI10" s="130" t="e">
        <f>POWER(10,(-4.294193+(1.85859*LOG10(C2))+(1.00779*LOG10(D2))))</f>
        <v>#NUM!</v>
      </c>
      <c r="BJ10" s="130" t="e">
        <f>POWER(10,(-4.294193+(1.85859*LOG10(C2))+(1.00779*LOG10(D2))))</f>
        <v>#NUM!</v>
      </c>
      <c r="BK10" s="141" t="s">
        <v>542</v>
      </c>
      <c r="BL10" s="130" t="e">
        <f>POWER(10,(-4.294193+(1.85859*LOG10(C2))+(1.00779*LOG10(D2))))</f>
        <v>#NUM!</v>
      </c>
      <c r="BM10" s="141" t="e">
        <f>POWER(10,(-4.294193+(1.85859*LOG10(C2))+(1.00779*LOG10(D2))))</f>
        <v>#NUM!</v>
      </c>
      <c r="BN10" s="141" t="e">
        <f>POWER(10,(-4.294193+(1.85859*LOG10(C2))+(1.00779*LOG10(D2))))</f>
        <v>#NUM!</v>
      </c>
      <c r="BO10" s="141" t="e">
        <f>POWER(10,(-4.294193+(1.85859*LOG10(C2))+(1.00779*LOG10(D2))))</f>
        <v>#NUM!</v>
      </c>
      <c r="BP10" s="141" t="e">
        <f>POWER(10,(-4.294193+(1.85859*LOG10(C2))+(1.00779*LOG10(D2))))</f>
        <v>#NUM!</v>
      </c>
      <c r="BQ10" s="141" t="e">
        <f>POWER(10,(-4.294193+(1.85859*LOG10(C2))+(1.00779*LOG10(D2))))</f>
        <v>#NUM!</v>
      </c>
      <c r="BR10" s="141" t="e">
        <f>POWER(10,(-4.294193+(1.85859*LOG10(C2))+(1.00779*LOG10(D2))))</f>
        <v>#NUM!</v>
      </c>
      <c r="BS10" s="130" t="e">
        <f>POWER(10,(-4.294193+(1.85859*LOG10(C2))+(1.00779*LOG10(D2))))</f>
        <v>#NUM!</v>
      </c>
      <c r="BT10" s="141" t="s">
        <v>542</v>
      </c>
      <c r="BU10" s="141" t="s">
        <v>542</v>
      </c>
      <c r="BV10" s="142" t="s">
        <v>496</v>
      </c>
    </row>
    <row r="11" spans="1:74" ht="13.5" thickBot="1">
      <c r="A11" s="268">
        <v>1</v>
      </c>
      <c r="B11" s="271">
        <f>'Plot (1)'!Y21</f>
        <v>0</v>
      </c>
      <c r="C11" s="172">
        <f>'Plot (1)'!Z21</f>
        <v>0</v>
      </c>
      <c r="D11" s="172">
        <f>'Plot (1)'!AA21</f>
        <v>0</v>
      </c>
      <c r="E11" s="172">
        <f>'Plot (1)'!AB21</f>
        <v>0</v>
      </c>
      <c r="F11" s="172" t="b">
        <f t="shared" si="8"/>
        <v>0</v>
      </c>
      <c r="G11" s="303"/>
      <c r="H11" s="290" t="str">
        <f t="shared" si="0"/>
        <v>Not Measured</v>
      </c>
      <c r="I11" s="292">
        <f t="shared" si="1"/>
        <v>0</v>
      </c>
      <c r="J11" s="292">
        <f t="shared" si="2"/>
        <v>0</v>
      </c>
      <c r="K11" s="292">
        <f t="shared" si="3"/>
        <v>0</v>
      </c>
      <c r="L11" s="292">
        <f t="shared" si="4"/>
        <v>0</v>
      </c>
      <c r="M11" s="292">
        <f t="shared" si="5"/>
        <v>0</v>
      </c>
      <c r="N11" s="292">
        <f t="shared" si="6"/>
        <v>0</v>
      </c>
      <c r="P11" s="236">
        <v>10</v>
      </c>
      <c r="Q11" s="233">
        <f>SUM(H263:H291)</f>
        <v>0</v>
      </c>
      <c r="R11" s="504">
        <f t="shared" si="7"/>
        <v>0</v>
      </c>
      <c r="S11" s="73"/>
      <c r="T11" s="71"/>
      <c r="V11" s="151" t="s">
        <v>1474</v>
      </c>
      <c r="W11" s="155" t="s">
        <v>1535</v>
      </c>
      <c r="X11" s="135"/>
      <c r="Y11" s="162" t="s">
        <v>56</v>
      </c>
      <c r="Z11" s="162" t="s">
        <v>484</v>
      </c>
      <c r="AA11" s="132"/>
      <c r="AB11" s="145" t="s">
        <v>485</v>
      </c>
      <c r="AC11" s="130" t="e">
        <f>POWER(10,(-4.648431+(1.73518*LOG10(C2))+(1.35601*LOG10(D2))))</f>
        <v>#NUM!</v>
      </c>
      <c r="AD11" s="130" t="e">
        <f>POWER(10,(-4.648431+(1.73518*LOG10(C2))+(1.35601*LOG10(D2))))</f>
        <v>#NUM!</v>
      </c>
      <c r="AE11" s="130" t="e">
        <f>POWER(10,(-4.648431+(1.73518*LOG10(C2))+(1.35601*LOG10(D2))))</f>
        <v>#NUM!</v>
      </c>
      <c r="AF11" s="130" t="e">
        <f>POWER(10,(-4.419728+(1.89476*LOG10(C2))+(1.05373*LOG10(D2))))</f>
        <v>#NUM!</v>
      </c>
      <c r="AG11" s="130" t="e">
        <f>POWER(10,(-4.291919+(1.87293*LOG10(C2))+(0.998274*LOG10(D2))))</f>
        <v>#NUM!</v>
      </c>
      <c r="AH11" s="130" t="e">
        <f>POWER(10,(-4.291919+(1.87293*LOG10(C2))+(0.998274*LOG10(D2))))</f>
        <v>#NUM!</v>
      </c>
      <c r="AI11" s="130" t="e">
        <f>POWER(10,(-4.291919+(1.87293*LOG10(C2))+(0.998274*LOG10(D2))))</f>
        <v>#NUM!</v>
      </c>
      <c r="AJ11" s="130" t="e">
        <f>POWER(10,(-4.291919+(1.87293*LOG10(C2))+(0.998274*LOG10(D2))))</f>
        <v>#NUM!</v>
      </c>
      <c r="AK11" s="130" t="e">
        <f>POWER(10,(-4.291919+(1.87293*LOG10(C2))+(0.998274*LOG10(D2))))</f>
        <v>#NUM!</v>
      </c>
      <c r="AL11" s="130" t="e">
        <f>POWER(10,(-4.178431+(1.75995*LOG10(C2))+(1.01908*LOG10(D2))))</f>
        <v>#NUM!</v>
      </c>
      <c r="AM11" s="130" t="e">
        <f>POWER(10,(-4.431705+(1.89057*LOG10(C2))+(1.09077*LOG10(D2))))</f>
        <v>#NUM!</v>
      </c>
      <c r="AN11" s="130" t="e">
        <f>POWER(10,(-4.443142+(1.90956*LOG10(C2))+(1.05205*LOG10(D2))))</f>
        <v>#NUM!</v>
      </c>
      <c r="AO11" s="130" t="e">
        <f>POWER(10,(-4.443142+(1.90956*LOG10(C2))+(1.05205*LOG10(D2))))</f>
        <v>#NUM!</v>
      </c>
      <c r="AP11" s="141" t="s">
        <v>542</v>
      </c>
      <c r="AQ11" s="141" t="s">
        <v>542</v>
      </c>
      <c r="AR11" s="141" t="s">
        <v>542</v>
      </c>
      <c r="AS11" s="130" t="e">
        <f>POWER(10,(-4.41882+(1.86778*LOG10(C2))+(1.09989*LOG10(D2))))</f>
        <v>#NUM!</v>
      </c>
      <c r="AT11" s="130" t="e">
        <f>POWER(10,(-4.394633+(1.9429*LOG10(C2))+(0.990275*LOG10(D2))))</f>
        <v>#NUM!</v>
      </c>
      <c r="AU11" s="141" t="s">
        <v>542</v>
      </c>
      <c r="AV11" s="141" t="s">
        <v>542</v>
      </c>
      <c r="AW11" s="141" t="s">
        <v>542</v>
      </c>
      <c r="AX11" s="141" t="s">
        <v>542</v>
      </c>
      <c r="AY11" s="141" t="s">
        <v>542</v>
      </c>
      <c r="AZ11" s="141" t="e">
        <f>POWER(10,(-4.300522+(1.8578*LOG10(C2))+(1.02225*LOG10(D2))))</f>
        <v>#NUM!</v>
      </c>
      <c r="BA11" s="130" t="e">
        <f>POWER(10,(-4.300522+(1.8578*LOG10(C2))+(1.02225*LOG10(D2))))</f>
        <v>#NUM!</v>
      </c>
      <c r="BB11" s="130" t="e">
        <f>POWER(10,(-4.349054+(1.82276*LOG10(C2))+(1.10812*LOG10(D2))))</f>
        <v>#NUM!</v>
      </c>
      <c r="BC11" s="141" t="e">
        <f>POWER(10,(-4.349054+(1.82276*LOG10(C2))+(1.10812*LOG10(D2))))</f>
        <v>#NUM!</v>
      </c>
      <c r="BD11" s="141" t="e">
        <f>POWER(10,(-4.349054+(1.82276*LOG10(C2))+(1.10812*LOG10(D2))))</f>
        <v>#NUM!</v>
      </c>
      <c r="BE11" s="141" t="e">
        <f>POWER(10,(-4.349054+(1.82276*LOG10(C2))+(1.10812*LOG10(D2))))</f>
        <v>#NUM!</v>
      </c>
      <c r="BF11" s="141" t="s">
        <v>542</v>
      </c>
      <c r="BG11" s="141" t="s">
        <v>542</v>
      </c>
      <c r="BH11" s="130" t="e">
        <f>POWER(10,(-4.294193+(1.85859*LOG10(C2))+(1.00779*LOG10(D2))))</f>
        <v>#NUM!</v>
      </c>
      <c r="BI11" s="130" t="e">
        <f>POWER(10,(-4.294193+(1.85859*LOG10(C2))+(1.00779*LOG10(D2))))</f>
        <v>#NUM!</v>
      </c>
      <c r="BJ11" s="130" t="e">
        <f>POWER(10,(-4.294193+(1.85859*LOG10(C2))+(1.00779*LOG10(D2))))</f>
        <v>#NUM!</v>
      </c>
      <c r="BK11" s="141" t="s">
        <v>542</v>
      </c>
      <c r="BL11" s="130" t="e">
        <f>POWER(10,(-4.294193+(1.85859*LOG10(C2))+(1.00779*LOG10(D2))))</f>
        <v>#NUM!</v>
      </c>
      <c r="BM11" s="141" t="e">
        <f>POWER(10,(-4.294193+(1.85859*LOG10(C2))+(1.00779*LOG10(D2))))</f>
        <v>#NUM!</v>
      </c>
      <c r="BN11" s="141" t="e">
        <f>POWER(10,(-4.294193+(1.85859*LOG10(C2))+(1.00779*LOG10(D2))))</f>
        <v>#NUM!</v>
      </c>
      <c r="BO11" s="141" t="e">
        <f>POWER(10,(-4.294193+(1.85859*LOG10(C2))+(1.00779*LOG10(D2))))</f>
        <v>#NUM!</v>
      </c>
      <c r="BP11" s="141" t="e">
        <f>POWER(10,(-4.294193+(1.85859*LOG10(C2))+(1.00779*LOG10(D2))))</f>
        <v>#NUM!</v>
      </c>
      <c r="BQ11" s="141" t="e">
        <f>POWER(10,(-4.294193+(1.85859*LOG10(C2))+(1.00779*LOG10(D2))))</f>
        <v>#NUM!</v>
      </c>
      <c r="BR11" s="141" t="e">
        <f>POWER(10,(-4.294193+(1.85859*LOG10(C2))+(1.00779*LOG10(D2))))</f>
        <v>#NUM!</v>
      </c>
      <c r="BS11" s="130" t="e">
        <f>POWER(10,(-4.294193+(1.85859*LOG10(C2))+(1.00779*LOG10(D2))))</f>
        <v>#NUM!</v>
      </c>
      <c r="BT11" s="130" t="e">
        <f>POWER(10,(-4.431705+(1.89057*LOG10(C2))+(1.09077*LOG10(D2))))</f>
        <v>#NUM!</v>
      </c>
      <c r="BU11" s="130" t="e">
        <f>POWER(10,(-4.187127+(1.77736*LOG10(C2))+(1.03299*LOG10(D2))))</f>
        <v>#NUM!</v>
      </c>
      <c r="BV11" s="142" t="s">
        <v>497</v>
      </c>
    </row>
    <row r="12" spans="1:74" ht="13.5" customHeight="1" thickBot="1">
      <c r="A12" s="268">
        <v>1</v>
      </c>
      <c r="B12" s="271">
        <f>'Plot (1)'!Y22</f>
        <v>0</v>
      </c>
      <c r="C12" s="172">
        <f>'Plot (1)'!Z22</f>
        <v>0</v>
      </c>
      <c r="D12" s="172">
        <f>'Plot (1)'!AA22</f>
        <v>0</v>
      </c>
      <c r="E12" s="172">
        <f>'Plot (1)'!AB22</f>
        <v>0</v>
      </c>
      <c r="F12" s="172" t="b">
        <f t="shared" si="8"/>
        <v>0</v>
      </c>
      <c r="G12" s="303"/>
      <c r="H12" s="290" t="str">
        <f t="shared" si="0"/>
        <v>Not Measured</v>
      </c>
      <c r="I12" s="292">
        <f t="shared" si="1"/>
        <v>0</v>
      </c>
      <c r="J12" s="292">
        <f t="shared" si="2"/>
        <v>0</v>
      </c>
      <c r="K12" s="292">
        <f t="shared" si="3"/>
        <v>0</v>
      </c>
      <c r="L12" s="292">
        <f t="shared" si="4"/>
        <v>0</v>
      </c>
      <c r="M12" s="292">
        <f t="shared" si="5"/>
        <v>0</v>
      </c>
      <c r="N12" s="292">
        <f t="shared" si="6"/>
        <v>0</v>
      </c>
      <c r="P12" s="73"/>
      <c r="Q12" s="232" t="s">
        <v>426</v>
      </c>
      <c r="R12" s="505">
        <f>SUM(R2:R11)</f>
        <v>0</v>
      </c>
      <c r="S12" s="147" t="s">
        <v>545</v>
      </c>
      <c r="T12" s="138"/>
      <c r="V12" s="151" t="s">
        <v>1536</v>
      </c>
      <c r="W12" s="155" t="s">
        <v>1537</v>
      </c>
      <c r="X12" s="135"/>
      <c r="Y12" s="162" t="s">
        <v>71</v>
      </c>
      <c r="Z12" s="162" t="s">
        <v>479</v>
      </c>
      <c r="AA12" s="132"/>
      <c r="AB12" s="145" t="s">
        <v>486</v>
      </c>
      <c r="AC12" s="130" t="e">
        <f>POWER(10,(-4.586123+(1.77859*LOG10(C2))+(1.25076*LOG10(D2))))</f>
        <v>#NUM!</v>
      </c>
      <c r="AD12" s="130" t="e">
        <f>POWER(10,(-4.586123+(1.77859*LOG10(C2))+(1.25076*LOG10(D2))))</f>
        <v>#NUM!</v>
      </c>
      <c r="AE12" s="130" t="e">
        <f>POWER(10,(-4.586123+(1.77859*LOG10(C2))+(1.25076*LOG10(D2))))</f>
        <v>#NUM!</v>
      </c>
      <c r="AF12" s="130" t="e">
        <f>POWER(10,(-4.538904+(1.83441*LOG10(C2))+(1.20897*LOG10(D2))))</f>
        <v>#NUM!</v>
      </c>
      <c r="AG12" s="130" t="e">
        <f>POWER(10,(-4.350792+(1.69809*LOG10(C2))+(1.2312*LOG10(D2))))</f>
        <v>#NUM!</v>
      </c>
      <c r="AH12" s="130" t="e">
        <f>POWER(10,(-4.350792+(1.69809*LOG10(C2))+(1.2312*LOG10(D2))))</f>
        <v>#NUM!</v>
      </c>
      <c r="AI12" s="130" t="e">
        <f>POWER(10,(-4.350792+(1.69809*LOG10(C2))+(1.2312*LOG10(D2))))</f>
        <v>#NUM!</v>
      </c>
      <c r="AJ12" s="130" t="e">
        <f>POWER(10,(-4.350792+(1.69809*LOG10(C2))+(1.2312*LOG10(D2))))</f>
        <v>#NUM!</v>
      </c>
      <c r="AK12" s="130" t="e">
        <f>POWER(10,(-4.350792+(1.69809*LOG10(C2))+(1.2312*LOG10(D2))))</f>
        <v>#NUM!</v>
      </c>
      <c r="AL12" s="141" t="s">
        <v>542</v>
      </c>
      <c r="AM12" s="141" t="e">
        <f>POWER(10,(-4.431705+(1.89057*LOG10(C2))+(1.09077*LOG10(D2))))</f>
        <v>#NUM!</v>
      </c>
      <c r="AN12" s="141" t="e">
        <f>POWER(10,(-4.700665+(1.91203*LOG10(C2))+(1.24616*LOG10(D2))))</f>
        <v>#NUM!</v>
      </c>
      <c r="AO12" s="141" t="e">
        <f>POWER(10,(-4.700665+(1.91203*LOG10(C2))+(1.24616*LOG10(D2))))</f>
        <v>#NUM!</v>
      </c>
      <c r="AP12" s="141" t="s">
        <v>542</v>
      </c>
      <c r="AQ12" s="141" t="s">
        <v>542</v>
      </c>
      <c r="AR12" s="141" t="s">
        <v>542</v>
      </c>
      <c r="AS12" s="130" t="e">
        <f>POWER(10,(-4.41882+(1.86778*LOG10(C2))+(1.09989*LOG10(D2))))</f>
        <v>#NUM!</v>
      </c>
      <c r="AT12" s="130" t="e">
        <f>POWER(10,(-4.394633+(1.9429*LOG10(C2))+(0.990275*LOG10(D2))))</f>
        <v>#NUM!</v>
      </c>
      <c r="AU12" s="141" t="s">
        <v>542</v>
      </c>
      <c r="AV12" s="141" t="s">
        <v>542</v>
      </c>
      <c r="AW12" s="130" t="e">
        <f>POWER(10,(-4.37054+(1.72489*LOG10(C2))+(1.19245*LOG10(D2))))</f>
        <v>#NUM!</v>
      </c>
      <c r="AX12" s="141" t="s">
        <v>542</v>
      </c>
      <c r="AY12" s="141" t="s">
        <v>542</v>
      </c>
      <c r="AZ12" s="141" t="s">
        <v>542</v>
      </c>
      <c r="BA12" s="141" t="s">
        <v>542</v>
      </c>
      <c r="BB12" s="141" t="e">
        <f>POWER(10,(-4.279068+(1.8984*LOG10(C2))+(0.996793*LOG10(D2))))</f>
        <v>#NUM!</v>
      </c>
      <c r="BC12" s="141" t="e">
        <f>POWER(10,(-4.279068+(1.8984*LOG10(C2))+(0.996793*LOG10(D2))))</f>
        <v>#NUM!</v>
      </c>
      <c r="BD12" s="141" t="e">
        <f>POWER(10,(-4.279068+(1.8984*LOG10(C2))+(0.996793*LOG10(D2))))</f>
        <v>#NUM!</v>
      </c>
      <c r="BE12" s="141" t="e">
        <f>POWER(10,(-4.279068+(1.8984*LOG10(C2))+(0.996793*LOG10(D2))))</f>
        <v>#NUM!</v>
      </c>
      <c r="BF12" s="141" t="s">
        <v>542</v>
      </c>
      <c r="BG12" s="141" t="s">
        <v>542</v>
      </c>
      <c r="BH12" s="130" t="e">
        <f>POWER(10,(-4.379777+(1.78394*LOG10(C2))+(1.14628*LOG10(D2))))</f>
        <v>#NUM!</v>
      </c>
      <c r="BI12" s="130" t="e">
        <f>POWER(10,(-4.379777+(1.78394*LOG10(C2))+(1.14628*LOG10(D2))))</f>
        <v>#NUM!</v>
      </c>
      <c r="BJ12" s="141" t="e">
        <f>POWER(10,(-4.379777+(1.78394*LOG10(C2))+(1.14628*LOG10(D2))))</f>
        <v>#NUM!</v>
      </c>
      <c r="BK12" s="141" t="e">
        <f>POWER(10,(-4.379777+(1.78394*LOG10(C2))+(1.14628*LOG10(D2))))</f>
        <v>#NUM!</v>
      </c>
      <c r="BL12" s="141" t="e">
        <f>POWER(10,(-4.379777+(1.78394*LOG10(C2))+(1.14628*LOG10(D2))))</f>
        <v>#NUM!</v>
      </c>
      <c r="BM12" s="141" t="e">
        <f>POWER(10,(-4.379777+(1.78394*LOG10(C2))+(1.14628*LOG10(D2))))</f>
        <v>#NUM!</v>
      </c>
      <c r="BN12" s="141" t="e">
        <f>POWER(10,(-4.379777+(1.78394*LOG10(C2))+(1.14628*LOG10(D2))))</f>
        <v>#NUM!</v>
      </c>
      <c r="BO12" s="141" t="e">
        <f>POWER(10,(-4.379777+(1.78394*LOG10(C2))+(1.14628*LOG10(D2))))</f>
        <v>#NUM!</v>
      </c>
      <c r="BP12" s="141" t="e">
        <f>POWER(10,(-4.379777+(1.78394*LOG10(C2))+(1.14628*LOG10(D2))))</f>
        <v>#NUM!</v>
      </c>
      <c r="BQ12" s="141" t="e">
        <f>POWER(10,(-4.379777+(1.78394*LOG10(C2))+(1.14628*LOG10(D2))))</f>
        <v>#NUM!</v>
      </c>
      <c r="BR12" s="141" t="e">
        <f>POWER(10,(-4.379777+(1.78394*LOG10(C2))+(1.14628*LOG10(D2))))</f>
        <v>#NUM!</v>
      </c>
      <c r="BS12" s="130" t="e">
        <f>POWER(10,(-4.379777+(1.78394*LOG10(C2))+(1.14628*LOG10(D2))))</f>
        <v>#NUM!</v>
      </c>
      <c r="BT12" s="141" t="e">
        <f>POWER(10,(-4.431705+(1.89057*LOG10(C2))+(1.09077*LOG10(D2))))</f>
        <v>#NUM!</v>
      </c>
      <c r="BU12" s="141" t="s">
        <v>542</v>
      </c>
      <c r="BV12" s="142" t="s">
        <v>498</v>
      </c>
    </row>
    <row r="13" spans="1:74" ht="13.5" customHeight="1" thickBot="1">
      <c r="A13" s="268">
        <v>1</v>
      </c>
      <c r="B13" s="271">
        <f>'Plot (1)'!Y23</f>
        <v>0</v>
      </c>
      <c r="C13" s="172">
        <f>'Plot (1)'!Z23</f>
        <v>0</v>
      </c>
      <c r="D13" s="172">
        <f>'Plot (1)'!AA23</f>
        <v>0</v>
      </c>
      <c r="E13" s="172">
        <f>'Plot (1)'!AB23</f>
        <v>0</v>
      </c>
      <c r="F13" s="172" t="b">
        <f t="shared" si="8"/>
        <v>0</v>
      </c>
      <c r="G13" s="303"/>
      <c r="H13" s="290" t="str">
        <f t="shared" si="0"/>
        <v>Not Measured</v>
      </c>
      <c r="I13" s="292">
        <f t="shared" si="1"/>
        <v>0</v>
      </c>
      <c r="J13" s="292">
        <f t="shared" si="2"/>
        <v>0</v>
      </c>
      <c r="K13" s="292">
        <f t="shared" si="3"/>
        <v>0</v>
      </c>
      <c r="L13" s="292">
        <f t="shared" si="4"/>
        <v>0</v>
      </c>
      <c r="M13" s="292">
        <f t="shared" si="5"/>
        <v>0</v>
      </c>
      <c r="N13" s="292">
        <f t="shared" si="6"/>
        <v>0</v>
      </c>
      <c r="P13" s="73"/>
      <c r="Q13" s="165" t="s">
        <v>462</v>
      </c>
      <c r="R13" s="506">
        <f>R12/10</f>
        <v>0</v>
      </c>
      <c r="S13" s="148" t="s">
        <v>546</v>
      </c>
      <c r="T13" s="138"/>
      <c r="V13" s="151" t="s">
        <v>364</v>
      </c>
      <c r="W13" s="155" t="s">
        <v>511</v>
      </c>
      <c r="X13" s="135"/>
      <c r="Y13" s="162" t="s">
        <v>88</v>
      </c>
      <c r="Z13" s="162" t="s">
        <v>482</v>
      </c>
      <c r="AA13" s="132"/>
      <c r="AB13" s="146" t="s">
        <v>487</v>
      </c>
      <c r="AC13" s="131" t="e">
        <f>POWER(10,(-4.586123+(1.77859*LOG10(C2))+(1.25076*LOG10(D2))))</f>
        <v>#NUM!</v>
      </c>
      <c r="AD13" s="131" t="e">
        <f>POWER(10,(-4.586123+(1.77859*LOG10(C2))+(1.25076*LOG10(D2))))</f>
        <v>#NUM!</v>
      </c>
      <c r="AE13" s="131" t="e">
        <f>POWER(10,(-4.586123+(1.77859*LOG10(C2))+(1.25076*LOG10(D2))))</f>
        <v>#NUM!</v>
      </c>
      <c r="AF13" s="131" t="e">
        <f>POWER(10,(-4.538904+(1.83441*LOG10(C2))+(1.20897*LOG10(D2))))</f>
        <v>#NUM!</v>
      </c>
      <c r="AG13" s="131" t="e">
        <f>POWER(10,(-4.350792+(1.69809*LOG10(C2))+(1.2312*LOG10(D2))))</f>
        <v>#NUM!</v>
      </c>
      <c r="AH13" s="131" t="e">
        <f>POWER(10,(-4.350792+(1.69809*LOG10(C2))+(1.2312*LOG10(D2))))</f>
        <v>#NUM!</v>
      </c>
      <c r="AI13" s="131" t="e">
        <f>POWER(10,(-4.350792+(1.69809*LOG10(C2))+(1.2312*LOG10(D2))))</f>
        <v>#NUM!</v>
      </c>
      <c r="AJ13" s="131" t="e">
        <f>POWER(10,(-4.350792+(1.69809*LOG10(C2))+(1.2312*LOG10(D2))))</f>
        <v>#NUM!</v>
      </c>
      <c r="AK13" s="131" t="e">
        <f>POWER(10,(-4.350792+(1.69809*LOG10(C2))+(1.2312*LOG10(D2))))</f>
        <v>#NUM!</v>
      </c>
      <c r="AL13" s="144" t="s">
        <v>542</v>
      </c>
      <c r="AM13" s="144" t="s">
        <v>542</v>
      </c>
      <c r="AN13" s="144" t="e">
        <f>POWER(10,(-4.700665+(1.91203*LOG10(C2))+(1.24616*LOG10(D2))))</f>
        <v>#NUM!</v>
      </c>
      <c r="AO13" s="144" t="e">
        <f>POWER(10,(-4.700665+(1.91203*LOG10(C2))+(1.24616*LOG10(D2))))</f>
        <v>#NUM!</v>
      </c>
      <c r="AP13" s="144" t="s">
        <v>542</v>
      </c>
      <c r="AQ13" s="144" t="s">
        <v>542</v>
      </c>
      <c r="AR13" s="144" t="s">
        <v>542</v>
      </c>
      <c r="AS13" s="144" t="s">
        <v>542</v>
      </c>
      <c r="AT13" s="144" t="s">
        <v>542</v>
      </c>
      <c r="AU13" s="144" t="s">
        <v>542</v>
      </c>
      <c r="AV13" s="144" t="s">
        <v>542</v>
      </c>
      <c r="AW13" s="144" t="e">
        <f>POWER(10,(-4.37054+(1.72489*LOG10(C2))+(1.19245*LOG10(D2))))</f>
        <v>#NUM!</v>
      </c>
      <c r="AX13" s="144" t="s">
        <v>542</v>
      </c>
      <c r="AY13" s="144" t="s">
        <v>542</v>
      </c>
      <c r="AZ13" s="144" t="s">
        <v>542</v>
      </c>
      <c r="BA13" s="144" t="s">
        <v>542</v>
      </c>
      <c r="BB13" s="144" t="e">
        <f>POWER(10,(-4.279068+(1.8984*LOG10(C2))+(0.996793*LOG10(D2))))</f>
        <v>#NUM!</v>
      </c>
      <c r="BC13" s="144" t="e">
        <f>POWER(10,(-4.279068+(1.8984*LOG10(C2))+(0.996793*LOG10(D2))))</f>
        <v>#NUM!</v>
      </c>
      <c r="BD13" s="144" t="e">
        <f>POWER(10,(-4.279068+(1.8984*LOG10(C2))+(0.996793*LOG10(D2))))</f>
        <v>#NUM!</v>
      </c>
      <c r="BE13" s="144" t="e">
        <f>POWER(10,(-4.279068+(1.8984*LOG10(C2))+(0.996793*LOG10(D2))))</f>
        <v>#NUM!</v>
      </c>
      <c r="BF13" s="144" t="s">
        <v>542</v>
      </c>
      <c r="BG13" s="144" t="s">
        <v>542</v>
      </c>
      <c r="BH13" s="131" t="e">
        <f>POWER(10,(-4.379777+(1.78394*LOG10(C2))+(1.14628*LOG10(D2))))</f>
        <v>#NUM!</v>
      </c>
      <c r="BI13" s="131" t="e">
        <f>POWER(10,(-4.379777+(1.78394*LOG10(C2))+(1.14628*LOG10(D2))))</f>
        <v>#NUM!</v>
      </c>
      <c r="BJ13" s="144" t="e">
        <f>POWER(10,(-4.379777+(1.78394*LOG10(C2))+(1.14628*LOG10(D2))))</f>
        <v>#NUM!</v>
      </c>
      <c r="BK13" s="144" t="e">
        <f>POWER(10,(-4.379777+(1.78394*LOG10(C2))+(1.14628*LOG10(D2))))</f>
        <v>#NUM!</v>
      </c>
      <c r="BL13" s="144" t="e">
        <f>POWER(10,(-4.379777+(1.78394*LOG10(C2))+(1.14628*LOG10(D2))))</f>
        <v>#NUM!</v>
      </c>
      <c r="BM13" s="144" t="e">
        <f>POWER(10,(-4.379777+(1.78394*LOG10(C2))+(1.14628*LOG10(D2))))</f>
        <v>#NUM!</v>
      </c>
      <c r="BN13" s="144" t="e">
        <f>POWER(10,(-4.379777+(1.78394*LOG10(C2))+(1.14628*LOG10(D2))))</f>
        <v>#NUM!</v>
      </c>
      <c r="BO13" s="144" t="e">
        <f>POWER(10,(-4.379777+(1.78394*LOG10(C2))+(1.14628*LOG10(D2))))</f>
        <v>#NUM!</v>
      </c>
      <c r="BP13" s="144" t="e">
        <f>POWER(10,(-4.379777+(1.78394*LOG10(C2))+(1.14628*LOG10(D2))))</f>
        <v>#NUM!</v>
      </c>
      <c r="BQ13" s="144" t="e">
        <f>POWER(10,(-4.379777+(1.78394*LOG10(C2))+(1.14628*LOG10(D2))))</f>
        <v>#NUM!</v>
      </c>
      <c r="BR13" s="144" t="e">
        <f>POWER(10,(-4.379777+(1.78394*LOG10(C2))+(1.14628*LOG10(D2))))</f>
        <v>#NUM!</v>
      </c>
      <c r="BS13" s="144" t="e">
        <f>POWER(10,(-4.379777+(1.78394*LOG10(C2))+(1.14628*LOG10(D2))))</f>
        <v>#NUM!</v>
      </c>
      <c r="BT13" s="144" t="s">
        <v>542</v>
      </c>
      <c r="BU13" s="144" t="s">
        <v>542</v>
      </c>
      <c r="BV13" s="143" t="s">
        <v>499</v>
      </c>
    </row>
    <row r="14" spans="1:74" ht="13.5" thickBot="1">
      <c r="A14" s="268">
        <v>1</v>
      </c>
      <c r="B14" s="271">
        <f>'Plot (1)'!Y24</f>
        <v>0</v>
      </c>
      <c r="C14" s="172">
        <f>'Plot (1)'!Z24</f>
        <v>0</v>
      </c>
      <c r="D14" s="172">
        <f>'Plot (1)'!AA24</f>
        <v>0</v>
      </c>
      <c r="E14" s="172">
        <f>'Plot (1)'!AB24</f>
        <v>0</v>
      </c>
      <c r="F14" s="172" t="b">
        <f t="shared" si="8"/>
        <v>0</v>
      </c>
      <c r="G14" s="303"/>
      <c r="H14" s="290" t="str">
        <f t="shared" si="0"/>
        <v>Not Measured</v>
      </c>
      <c r="I14" s="292">
        <f t="shared" si="1"/>
        <v>0</v>
      </c>
      <c r="J14" s="292">
        <f t="shared" si="2"/>
        <v>0</v>
      </c>
      <c r="K14" s="292">
        <f t="shared" si="3"/>
        <v>0</v>
      </c>
      <c r="L14" s="292">
        <f t="shared" si="4"/>
        <v>0</v>
      </c>
      <c r="M14" s="292">
        <f t="shared" si="5"/>
        <v>0</v>
      </c>
      <c r="N14" s="292">
        <f t="shared" si="6"/>
        <v>0</v>
      </c>
      <c r="P14" s="73"/>
      <c r="Q14" s="166"/>
      <c r="R14" s="166"/>
      <c r="S14" s="73"/>
      <c r="T14" s="71"/>
      <c r="V14" s="151" t="s">
        <v>365</v>
      </c>
      <c r="W14" s="155" t="s">
        <v>512</v>
      </c>
      <c r="X14" s="135"/>
      <c r="Y14" s="162" t="s">
        <v>77</v>
      </c>
      <c r="Z14" s="162" t="s">
        <v>476</v>
      </c>
      <c r="AA14" s="133"/>
    </row>
    <row r="15" spans="1:74" ht="13.5" thickBot="1">
      <c r="A15" s="268">
        <v>1</v>
      </c>
      <c r="B15" s="271">
        <f>'Plot (1)'!Y25</f>
        <v>0</v>
      </c>
      <c r="C15" s="172">
        <f>'Plot (1)'!Z25</f>
        <v>0</v>
      </c>
      <c r="D15" s="172">
        <f>'Plot (1)'!AA25</f>
        <v>0</v>
      </c>
      <c r="E15" s="172">
        <f>'Plot (1)'!AB25</f>
        <v>0</v>
      </c>
      <c r="F15" s="172" t="b">
        <f t="shared" si="8"/>
        <v>0</v>
      </c>
      <c r="G15" s="303"/>
      <c r="H15" s="290" t="str">
        <f t="shared" si="0"/>
        <v>Not Measured</v>
      </c>
      <c r="I15" s="292">
        <f t="shared" si="1"/>
        <v>0</v>
      </c>
      <c r="J15" s="292">
        <f t="shared" si="2"/>
        <v>0</v>
      </c>
      <c r="K15" s="292">
        <f t="shared" si="3"/>
        <v>0</v>
      </c>
      <c r="L15" s="292">
        <f t="shared" si="4"/>
        <v>0</v>
      </c>
      <c r="M15" s="292">
        <f t="shared" si="5"/>
        <v>0</v>
      </c>
      <c r="N15" s="292">
        <f t="shared" si="6"/>
        <v>0</v>
      </c>
      <c r="P15" s="73"/>
      <c r="Q15" s="166"/>
      <c r="R15" s="166"/>
      <c r="S15" s="73"/>
      <c r="T15" s="71"/>
      <c r="U15" s="72"/>
      <c r="V15" s="151" t="s">
        <v>366</v>
      </c>
      <c r="W15" s="155" t="s">
        <v>513</v>
      </c>
      <c r="X15" s="135"/>
      <c r="Y15" s="162" t="s">
        <v>70</v>
      </c>
      <c r="Z15" s="162" t="s">
        <v>479</v>
      </c>
      <c r="AA15" s="133"/>
    </row>
    <row r="16" spans="1:74" ht="13.5" thickBot="1">
      <c r="A16" s="268">
        <v>1</v>
      </c>
      <c r="B16" s="271">
        <f>'Plot (1)'!Y26</f>
        <v>0</v>
      </c>
      <c r="C16" s="172">
        <f>'Plot (1)'!Z26</f>
        <v>0</v>
      </c>
      <c r="D16" s="172">
        <f>'Plot (1)'!AA26</f>
        <v>0</v>
      </c>
      <c r="E16" s="172">
        <f>'Plot (1)'!AB26</f>
        <v>0</v>
      </c>
      <c r="F16" s="172" t="b">
        <f t="shared" si="8"/>
        <v>0</v>
      </c>
      <c r="G16" s="303"/>
      <c r="H16" s="290" t="str">
        <f t="shared" si="0"/>
        <v>Not Measured</v>
      </c>
      <c r="I16" s="292">
        <f t="shared" si="1"/>
        <v>0</v>
      </c>
      <c r="J16" s="292">
        <f t="shared" si="2"/>
        <v>0</v>
      </c>
      <c r="K16" s="292">
        <f t="shared" si="3"/>
        <v>0</v>
      </c>
      <c r="L16" s="292">
        <f t="shared" si="4"/>
        <v>0</v>
      </c>
      <c r="M16" s="292">
        <f t="shared" si="5"/>
        <v>0</v>
      </c>
      <c r="N16" s="292">
        <f t="shared" si="6"/>
        <v>0</v>
      </c>
      <c r="P16" s="73"/>
      <c r="Q16" s="573" t="s">
        <v>465</v>
      </c>
      <c r="R16" s="574"/>
      <c r="S16" s="73"/>
      <c r="T16" s="71"/>
      <c r="V16" s="151" t="s">
        <v>368</v>
      </c>
      <c r="W16" s="155" t="s">
        <v>514</v>
      </c>
      <c r="X16" s="136"/>
      <c r="Y16" s="162" t="s">
        <v>78</v>
      </c>
      <c r="Z16" s="162" t="s">
        <v>484</v>
      </c>
      <c r="AA16" s="77"/>
    </row>
    <row r="17" spans="1:73" ht="13.5" thickBot="1">
      <c r="A17" s="268">
        <v>1</v>
      </c>
      <c r="B17" s="271">
        <f>'Plot (1)'!Y27</f>
        <v>0</v>
      </c>
      <c r="C17" s="172">
        <f>'Plot (1)'!Z27</f>
        <v>0</v>
      </c>
      <c r="D17" s="172">
        <f>'Plot (1)'!AA27</f>
        <v>0</v>
      </c>
      <c r="E17" s="172">
        <f>'Plot (1)'!AB27</f>
        <v>0</v>
      </c>
      <c r="F17" s="172" t="b">
        <f t="shared" si="8"/>
        <v>0</v>
      </c>
      <c r="G17" s="303"/>
      <c r="H17" s="290" t="str">
        <f t="shared" si="0"/>
        <v>Not Measured</v>
      </c>
      <c r="I17" s="292">
        <f t="shared" si="1"/>
        <v>0</v>
      </c>
      <c r="J17" s="292">
        <f t="shared" si="2"/>
        <v>0</v>
      </c>
      <c r="K17" s="292">
        <f t="shared" si="3"/>
        <v>0</v>
      </c>
      <c r="L17" s="292">
        <f t="shared" si="4"/>
        <v>0</v>
      </c>
      <c r="M17" s="292">
        <f t="shared" si="5"/>
        <v>0</v>
      </c>
      <c r="N17" s="292">
        <f t="shared" si="6"/>
        <v>0</v>
      </c>
      <c r="P17" s="73"/>
      <c r="Q17" s="575" t="s">
        <v>1468</v>
      </c>
      <c r="R17" s="574"/>
      <c r="S17" s="137"/>
      <c r="T17" s="96"/>
      <c r="V17" s="151" t="s">
        <v>369</v>
      </c>
      <c r="W17" s="155" t="s">
        <v>515</v>
      </c>
      <c r="X17" s="135"/>
      <c r="Y17" s="162" t="s">
        <v>68</v>
      </c>
      <c r="Z17" s="162" t="s">
        <v>476</v>
      </c>
      <c r="AA17" s="133"/>
    </row>
    <row r="18" spans="1:73" ht="13.5" thickBot="1">
      <c r="A18" s="268">
        <v>1</v>
      </c>
      <c r="B18" s="271">
        <f>'Plot (1)'!Y28</f>
        <v>0</v>
      </c>
      <c r="C18" s="172">
        <f>'Plot (1)'!Z28</f>
        <v>0</v>
      </c>
      <c r="D18" s="172">
        <f>'Plot (1)'!AA28</f>
        <v>0</v>
      </c>
      <c r="E18" s="172">
        <f>'Plot (1)'!AB28</f>
        <v>0</v>
      </c>
      <c r="F18" s="172" t="b">
        <f t="shared" si="8"/>
        <v>0</v>
      </c>
      <c r="G18" s="303"/>
      <c r="H18" s="290" t="str">
        <f t="shared" si="0"/>
        <v>Not Measured</v>
      </c>
      <c r="I18" s="292">
        <f t="shared" si="1"/>
        <v>0</v>
      </c>
      <c r="J18" s="292">
        <f t="shared" si="2"/>
        <v>0</v>
      </c>
      <c r="K18" s="292">
        <f t="shared" si="3"/>
        <v>0</v>
      </c>
      <c r="L18" s="292">
        <f t="shared" si="4"/>
        <v>0</v>
      </c>
      <c r="M18" s="292">
        <f t="shared" si="5"/>
        <v>0</v>
      </c>
      <c r="N18" s="292">
        <f t="shared" si="6"/>
        <v>0</v>
      </c>
      <c r="P18" s="73"/>
      <c r="Q18" s="73"/>
      <c r="R18" s="166"/>
      <c r="S18" s="137"/>
      <c r="T18" s="96"/>
      <c r="V18" s="151" t="s">
        <v>370</v>
      </c>
      <c r="W18" s="155" t="s">
        <v>516</v>
      </c>
      <c r="X18" s="135"/>
      <c r="Y18" s="162" t="s">
        <v>79</v>
      </c>
      <c r="Z18" s="162" t="s">
        <v>483</v>
      </c>
      <c r="AA18" s="133"/>
    </row>
    <row r="19" spans="1:73" ht="13.5" thickBot="1">
      <c r="A19" s="268">
        <v>1</v>
      </c>
      <c r="B19" s="271">
        <f>'Plot (1)'!Y29</f>
        <v>0</v>
      </c>
      <c r="C19" s="172">
        <f>'Plot (1)'!Z29</f>
        <v>0</v>
      </c>
      <c r="D19" s="172">
        <f>'Plot (1)'!AA29</f>
        <v>0</v>
      </c>
      <c r="E19" s="172">
        <f>'Plot (1)'!AB29</f>
        <v>0</v>
      </c>
      <c r="F19" s="172" t="b">
        <f t="shared" si="8"/>
        <v>0</v>
      </c>
      <c r="G19" s="303"/>
      <c r="H19" s="290" t="str">
        <f t="shared" si="0"/>
        <v>Not Measured</v>
      </c>
      <c r="I19" s="292">
        <f t="shared" si="1"/>
        <v>0</v>
      </c>
      <c r="J19" s="292">
        <f t="shared" si="2"/>
        <v>0</v>
      </c>
      <c r="K19" s="292">
        <f t="shared" si="3"/>
        <v>0</v>
      </c>
      <c r="L19" s="292">
        <f t="shared" si="4"/>
        <v>0</v>
      </c>
      <c r="M19" s="292">
        <f t="shared" si="5"/>
        <v>0</v>
      </c>
      <c r="N19" s="292">
        <f t="shared" si="6"/>
        <v>0</v>
      </c>
      <c r="P19" s="167"/>
      <c r="Q19" s="73"/>
      <c r="R19" s="166"/>
      <c r="S19" s="73"/>
      <c r="T19" s="71"/>
      <c r="V19" s="151" t="s">
        <v>1457</v>
      </c>
      <c r="W19" s="155" t="s">
        <v>1478</v>
      </c>
      <c r="X19" s="135"/>
      <c r="Y19" s="162" t="s">
        <v>69</v>
      </c>
      <c r="Z19" s="162" t="s">
        <v>476</v>
      </c>
      <c r="AA19" s="133"/>
    </row>
    <row r="20" spans="1:73" ht="13.5" thickBot="1">
      <c r="A20" s="268">
        <v>1</v>
      </c>
      <c r="B20" s="271">
        <f>'Plot (1)'!Y30</f>
        <v>0</v>
      </c>
      <c r="C20" s="172">
        <f>'Plot (1)'!Z30</f>
        <v>0</v>
      </c>
      <c r="D20" s="172">
        <f>'Plot (1)'!AA30</f>
        <v>0</v>
      </c>
      <c r="E20" s="172">
        <f>'Plot (1)'!AB30</f>
        <v>0</v>
      </c>
      <c r="F20" s="172" t="b">
        <f t="shared" si="8"/>
        <v>0</v>
      </c>
      <c r="G20" s="303"/>
      <c r="H20" s="290" t="str">
        <f t="shared" si="0"/>
        <v>Not Measured</v>
      </c>
      <c r="I20" s="292">
        <f t="shared" si="1"/>
        <v>0</v>
      </c>
      <c r="J20" s="292">
        <f t="shared" si="2"/>
        <v>0</v>
      </c>
      <c r="K20" s="292">
        <f t="shared" si="3"/>
        <v>0</v>
      </c>
      <c r="L20" s="292">
        <f t="shared" si="4"/>
        <v>0</v>
      </c>
      <c r="M20" s="292">
        <f t="shared" si="5"/>
        <v>0</v>
      </c>
      <c r="N20" s="292">
        <f t="shared" si="6"/>
        <v>0</v>
      </c>
      <c r="P20" s="73"/>
      <c r="Q20" s="73"/>
      <c r="R20" s="166"/>
      <c r="S20" s="73"/>
      <c r="T20" s="71"/>
      <c r="V20" s="151" t="s">
        <v>1458</v>
      </c>
      <c r="W20" s="155" t="s">
        <v>1470</v>
      </c>
      <c r="X20" s="135"/>
      <c r="Y20" s="162" t="s">
        <v>65</v>
      </c>
      <c r="Z20" s="162" t="s">
        <v>479</v>
      </c>
      <c r="AA20" s="133"/>
    </row>
    <row r="21" spans="1:73" ht="13.5" thickBot="1">
      <c r="A21" s="267">
        <v>1</v>
      </c>
      <c r="B21" s="271">
        <f>'Plot (1)'!Y31</f>
        <v>0</v>
      </c>
      <c r="C21" s="172">
        <f>'Plot (1)'!Z31</f>
        <v>0</v>
      </c>
      <c r="D21" s="172">
        <f>'Plot (1)'!AA31</f>
        <v>0</v>
      </c>
      <c r="E21" s="172">
        <f>'Plot (1)'!AB31</f>
        <v>0</v>
      </c>
      <c r="F21" s="172" t="b">
        <f t="shared" si="8"/>
        <v>0</v>
      </c>
      <c r="G21" s="303"/>
      <c r="H21" s="290" t="str">
        <f t="shared" si="0"/>
        <v>Not Measured</v>
      </c>
      <c r="I21" s="292">
        <f t="shared" si="1"/>
        <v>0</v>
      </c>
      <c r="J21" s="292">
        <f t="shared" si="2"/>
        <v>0</v>
      </c>
      <c r="K21" s="292">
        <f t="shared" si="3"/>
        <v>0</v>
      </c>
      <c r="L21" s="292">
        <f t="shared" si="4"/>
        <v>0</v>
      </c>
      <c r="M21" s="292">
        <f t="shared" si="5"/>
        <v>0</v>
      </c>
      <c r="N21" s="292">
        <f t="shared" si="6"/>
        <v>0</v>
      </c>
      <c r="P21" s="73"/>
      <c r="Q21" s="73"/>
      <c r="R21" s="166"/>
      <c r="S21" s="73"/>
      <c r="T21" s="71"/>
      <c r="V21" s="151" t="s">
        <v>372</v>
      </c>
      <c r="W21" s="155" t="s">
        <v>517</v>
      </c>
      <c r="X21" s="135"/>
      <c r="Y21" s="162" t="s">
        <v>80</v>
      </c>
      <c r="Z21" s="162" t="s">
        <v>487</v>
      </c>
      <c r="AA21" s="133"/>
    </row>
    <row r="22" spans="1:73" ht="13.5" thickBot="1">
      <c r="A22" s="268">
        <v>1</v>
      </c>
      <c r="B22" s="271">
        <f>'Plot (1)'!Y32</f>
        <v>0</v>
      </c>
      <c r="C22" s="172">
        <f>'Plot (1)'!Z32</f>
        <v>0</v>
      </c>
      <c r="D22" s="172">
        <f>'Plot (1)'!AA32</f>
        <v>0</v>
      </c>
      <c r="E22" s="172">
        <f>'Plot (1)'!AB32</f>
        <v>0</v>
      </c>
      <c r="F22" s="172" t="b">
        <f t="shared" si="8"/>
        <v>0</v>
      </c>
      <c r="G22" s="303"/>
      <c r="H22" s="290" t="str">
        <f t="shared" si="0"/>
        <v>Not Measured</v>
      </c>
      <c r="I22" s="292">
        <f t="shared" si="1"/>
        <v>0</v>
      </c>
      <c r="J22" s="292">
        <f t="shared" si="2"/>
        <v>0</v>
      </c>
      <c r="K22" s="292">
        <f t="shared" si="3"/>
        <v>0</v>
      </c>
      <c r="L22" s="292">
        <f t="shared" si="4"/>
        <v>0</v>
      </c>
      <c r="M22" s="292">
        <f t="shared" si="5"/>
        <v>0</v>
      </c>
      <c r="N22" s="292">
        <f t="shared" si="6"/>
        <v>0</v>
      </c>
      <c r="P22" s="73"/>
      <c r="Q22" s="576" t="s">
        <v>1556</v>
      </c>
      <c r="R22" s="574"/>
      <c r="S22" s="576"/>
      <c r="T22" s="577"/>
      <c r="U22" s="578"/>
      <c r="V22" s="151" t="s">
        <v>373</v>
      </c>
      <c r="W22" s="155" t="s">
        <v>518</v>
      </c>
      <c r="X22" s="135"/>
      <c r="Y22" s="162" t="s">
        <v>61</v>
      </c>
      <c r="Z22" s="162" t="s">
        <v>484</v>
      </c>
      <c r="AA22" s="133"/>
    </row>
    <row r="23" spans="1:73" ht="13.5" thickBot="1">
      <c r="A23" s="268">
        <v>1</v>
      </c>
      <c r="B23" s="271">
        <f>'Plot (1)'!Y33</f>
        <v>0</v>
      </c>
      <c r="C23" s="172">
        <f>'Plot (1)'!Z33</f>
        <v>0</v>
      </c>
      <c r="D23" s="172">
        <f>'Plot (1)'!AA33</f>
        <v>0</v>
      </c>
      <c r="E23" s="172">
        <f>'Plot (1)'!AB33</f>
        <v>0</v>
      </c>
      <c r="F23" s="172" t="b">
        <f t="shared" si="8"/>
        <v>0</v>
      </c>
      <c r="G23" s="303"/>
      <c r="H23" s="290" t="str">
        <f t="shared" si="0"/>
        <v>Not Measured</v>
      </c>
      <c r="I23" s="292">
        <f t="shared" si="1"/>
        <v>0</v>
      </c>
      <c r="J23" s="292">
        <f t="shared" si="2"/>
        <v>0</v>
      </c>
      <c r="K23" s="292">
        <f t="shared" si="3"/>
        <v>0</v>
      </c>
      <c r="L23" s="292">
        <f t="shared" si="4"/>
        <v>0</v>
      </c>
      <c r="M23" s="292">
        <f t="shared" si="5"/>
        <v>0</v>
      </c>
      <c r="N23" s="292">
        <f t="shared" si="6"/>
        <v>0</v>
      </c>
      <c r="P23" s="73"/>
      <c r="Q23" s="576" t="s">
        <v>1557</v>
      </c>
      <c r="R23" s="574"/>
      <c r="S23" s="576"/>
      <c r="T23" s="577"/>
      <c r="U23" s="576"/>
      <c r="V23" s="151" t="s">
        <v>374</v>
      </c>
      <c r="W23" s="155" t="s">
        <v>519</v>
      </c>
      <c r="X23" s="135"/>
      <c r="Y23" s="162" t="s">
        <v>74</v>
      </c>
      <c r="Z23" s="162" t="s">
        <v>476</v>
      </c>
      <c r="AA23" s="133"/>
    </row>
    <row r="24" spans="1:73" ht="13.5" thickBot="1">
      <c r="A24" s="268">
        <v>1</v>
      </c>
      <c r="B24" s="271">
        <f>'Plot (1)'!Y34</f>
        <v>0</v>
      </c>
      <c r="C24" s="172">
        <f>'Plot (1)'!Z34</f>
        <v>0</v>
      </c>
      <c r="D24" s="172">
        <f>'Plot (1)'!AA34</f>
        <v>0</v>
      </c>
      <c r="E24" s="172">
        <f>'Plot (1)'!AB34</f>
        <v>0</v>
      </c>
      <c r="F24" s="172" t="b">
        <f t="shared" si="8"/>
        <v>0</v>
      </c>
      <c r="G24" s="303"/>
      <c r="H24" s="290" t="str">
        <f t="shared" si="0"/>
        <v>Not Measured</v>
      </c>
      <c r="I24" s="292">
        <f t="shared" si="1"/>
        <v>0</v>
      </c>
      <c r="J24" s="292">
        <f t="shared" si="2"/>
        <v>0</v>
      </c>
      <c r="K24" s="292">
        <f t="shared" si="3"/>
        <v>0</v>
      </c>
      <c r="L24" s="292">
        <f t="shared" si="4"/>
        <v>0</v>
      </c>
      <c r="M24" s="292">
        <f t="shared" si="5"/>
        <v>0</v>
      </c>
      <c r="N24" s="292">
        <f t="shared" si="6"/>
        <v>0</v>
      </c>
      <c r="P24" s="73"/>
      <c r="Q24" s="576" t="s">
        <v>1558</v>
      </c>
      <c r="R24" s="574"/>
      <c r="S24" s="576"/>
      <c r="T24" s="577"/>
      <c r="U24" s="576"/>
      <c r="V24" s="151" t="s">
        <v>375</v>
      </c>
      <c r="W24" s="155" t="s">
        <v>520</v>
      </c>
      <c r="X24" s="135"/>
      <c r="Y24" s="162" t="s">
        <v>64</v>
      </c>
      <c r="Z24" s="162" t="s">
        <v>483</v>
      </c>
      <c r="AA24" s="133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9"/>
      <c r="BU24" s="139"/>
    </row>
    <row r="25" spans="1:73" ht="13.5" thickBot="1">
      <c r="A25" s="268">
        <v>1</v>
      </c>
      <c r="B25" s="271">
        <f>'Plot (1)'!Y35</f>
        <v>0</v>
      </c>
      <c r="C25" s="172">
        <f>'Plot (1)'!Z35</f>
        <v>0</v>
      </c>
      <c r="D25" s="172">
        <f>'Plot (1)'!AA35</f>
        <v>0</v>
      </c>
      <c r="E25" s="172">
        <f>'Plot (1)'!AB35</f>
        <v>0</v>
      </c>
      <c r="F25" s="172" t="b">
        <f t="shared" si="8"/>
        <v>0</v>
      </c>
      <c r="G25" s="303"/>
      <c r="H25" s="290" t="str">
        <f t="shared" si="0"/>
        <v>Not Measured</v>
      </c>
      <c r="I25" s="292">
        <f t="shared" si="1"/>
        <v>0</v>
      </c>
      <c r="J25" s="292">
        <f t="shared" si="2"/>
        <v>0</v>
      </c>
      <c r="K25" s="292">
        <f t="shared" si="3"/>
        <v>0</v>
      </c>
      <c r="L25" s="292">
        <f t="shared" si="4"/>
        <v>0</v>
      </c>
      <c r="M25" s="292">
        <f t="shared" si="5"/>
        <v>0</v>
      </c>
      <c r="N25" s="292">
        <f t="shared" si="6"/>
        <v>0</v>
      </c>
      <c r="P25" s="73"/>
      <c r="Q25" s="73"/>
      <c r="R25" s="166"/>
      <c r="S25" s="73"/>
      <c r="T25" s="71"/>
      <c r="V25" s="151" t="s">
        <v>376</v>
      </c>
      <c r="W25" s="155" t="s">
        <v>521</v>
      </c>
      <c r="X25" s="135"/>
      <c r="Y25" s="162" t="s">
        <v>63</v>
      </c>
      <c r="Z25" s="162" t="s">
        <v>481</v>
      </c>
      <c r="AA25" s="133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</row>
    <row r="26" spans="1:73" ht="15.75" customHeight="1" thickBot="1">
      <c r="A26" s="268">
        <v>1</v>
      </c>
      <c r="B26" s="271">
        <f>'Plot (1)'!Y36</f>
        <v>0</v>
      </c>
      <c r="C26" s="172">
        <f>'Plot (1)'!Z36</f>
        <v>0</v>
      </c>
      <c r="D26" s="172">
        <f>'Plot (1)'!AA36</f>
        <v>0</v>
      </c>
      <c r="E26" s="172">
        <f>'Plot (1)'!AB36</f>
        <v>0</v>
      </c>
      <c r="F26" s="172" t="b">
        <f t="shared" si="8"/>
        <v>0</v>
      </c>
      <c r="G26" s="303"/>
      <c r="H26" s="290" t="str">
        <f t="shared" si="0"/>
        <v>Not Measured</v>
      </c>
      <c r="I26" s="292">
        <f t="shared" si="1"/>
        <v>0</v>
      </c>
      <c r="J26" s="292">
        <f t="shared" si="2"/>
        <v>0</v>
      </c>
      <c r="K26" s="292">
        <f t="shared" si="3"/>
        <v>0</v>
      </c>
      <c r="L26" s="292">
        <f t="shared" si="4"/>
        <v>0</v>
      </c>
      <c r="M26" s="292">
        <f t="shared" si="5"/>
        <v>0</v>
      </c>
      <c r="N26" s="292">
        <f t="shared" si="6"/>
        <v>0</v>
      </c>
      <c r="P26" s="73"/>
      <c r="Q26" s="1166" t="s">
        <v>561</v>
      </c>
      <c r="R26" s="1167"/>
      <c r="S26" s="73"/>
      <c r="T26" s="71"/>
      <c r="V26" s="151" t="s">
        <v>377</v>
      </c>
      <c r="W26" s="155" t="s">
        <v>522</v>
      </c>
      <c r="X26" s="135"/>
      <c r="Y26" s="162" t="s">
        <v>58</v>
      </c>
      <c r="Z26" s="162" t="s">
        <v>477</v>
      </c>
      <c r="AA26" s="133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</row>
    <row r="27" spans="1:73" ht="13.5" thickBot="1">
      <c r="A27" s="268">
        <v>1</v>
      </c>
      <c r="B27" s="271">
        <f>'Plot (1)'!Y37</f>
        <v>0</v>
      </c>
      <c r="C27" s="172">
        <f>'Plot (1)'!Z37</f>
        <v>0</v>
      </c>
      <c r="D27" s="172">
        <f>'Plot (1)'!AA37</f>
        <v>0</v>
      </c>
      <c r="E27" s="172">
        <f>'Plot (1)'!AB37</f>
        <v>0</v>
      </c>
      <c r="F27" s="172" t="b">
        <f t="shared" si="8"/>
        <v>0</v>
      </c>
      <c r="G27" s="303"/>
      <c r="H27" s="290" t="str">
        <f t="shared" si="0"/>
        <v>Not Measured</v>
      </c>
      <c r="I27" s="292">
        <f t="shared" si="1"/>
        <v>0</v>
      </c>
      <c r="J27" s="292">
        <f t="shared" si="2"/>
        <v>0</v>
      </c>
      <c r="K27" s="292">
        <f t="shared" si="3"/>
        <v>0</v>
      </c>
      <c r="L27" s="292">
        <f t="shared" si="4"/>
        <v>0</v>
      </c>
      <c r="M27" s="292">
        <f t="shared" si="5"/>
        <v>0</v>
      </c>
      <c r="N27" s="292">
        <f t="shared" si="6"/>
        <v>0</v>
      </c>
      <c r="P27" s="73"/>
      <c r="Q27" s="284">
        <f>SUM(I2:I291)</f>
        <v>0</v>
      </c>
      <c r="R27" s="285" t="s">
        <v>559</v>
      </c>
      <c r="S27" s="73"/>
      <c r="T27" s="71"/>
      <c r="V27" s="151" t="s">
        <v>378</v>
      </c>
      <c r="W27" s="155" t="s">
        <v>523</v>
      </c>
      <c r="X27" s="135"/>
      <c r="Y27" s="162" t="s">
        <v>73</v>
      </c>
      <c r="Z27" s="162" t="s">
        <v>477</v>
      </c>
      <c r="AA27" s="133"/>
      <c r="AD27" s="239"/>
    </row>
    <row r="28" spans="1:73" ht="15.75" customHeight="1" thickBot="1">
      <c r="A28" s="268">
        <v>1</v>
      </c>
      <c r="B28" s="271">
        <f>'Plot (1)'!Y38</f>
        <v>0</v>
      </c>
      <c r="C28" s="172">
        <f>'Plot (1)'!Z38</f>
        <v>0</v>
      </c>
      <c r="D28" s="172">
        <f>'Plot (1)'!AA38</f>
        <v>0</v>
      </c>
      <c r="E28" s="172">
        <f>'Plot (1)'!AB38</f>
        <v>0</v>
      </c>
      <c r="F28" s="172" t="b">
        <f t="shared" si="8"/>
        <v>0</v>
      </c>
      <c r="G28" s="303"/>
      <c r="H28" s="290" t="str">
        <f t="shared" si="0"/>
        <v>Not Measured</v>
      </c>
      <c r="I28" s="292">
        <f t="shared" si="1"/>
        <v>0</v>
      </c>
      <c r="J28" s="292">
        <f t="shared" si="2"/>
        <v>0</v>
      </c>
      <c r="K28" s="292">
        <f t="shared" si="3"/>
        <v>0</v>
      </c>
      <c r="L28" s="292">
        <f t="shared" si="4"/>
        <v>0</v>
      </c>
      <c r="M28" s="292">
        <f t="shared" si="5"/>
        <v>0</v>
      </c>
      <c r="N28" s="292">
        <f t="shared" si="6"/>
        <v>0</v>
      </c>
      <c r="P28" s="73"/>
      <c r="Q28" s="1168" t="s">
        <v>563</v>
      </c>
      <c r="R28" s="1169"/>
      <c r="S28" s="73"/>
      <c r="T28" s="71"/>
      <c r="V28" s="151" t="s">
        <v>379</v>
      </c>
      <c r="W28" s="155" t="s">
        <v>524</v>
      </c>
      <c r="X28" s="135"/>
      <c r="Y28" s="162" t="s">
        <v>75</v>
      </c>
      <c r="Z28" s="162" t="s">
        <v>478</v>
      </c>
      <c r="AA28" s="133"/>
    </row>
    <row r="29" spans="1:73" ht="13.5" thickBot="1">
      <c r="A29" s="268">
        <v>1</v>
      </c>
      <c r="B29" s="271">
        <f>'Plot (1)'!Y39</f>
        <v>0</v>
      </c>
      <c r="C29" s="172">
        <f>'Plot (1)'!Z39</f>
        <v>0</v>
      </c>
      <c r="D29" s="172">
        <f>'Plot (1)'!AA39</f>
        <v>0</v>
      </c>
      <c r="E29" s="172">
        <f>'Plot (1)'!AB39</f>
        <v>0</v>
      </c>
      <c r="F29" s="172" t="b">
        <f t="shared" si="8"/>
        <v>0</v>
      </c>
      <c r="G29" s="303"/>
      <c r="H29" s="290" t="str">
        <f t="shared" si="0"/>
        <v>Not Measured</v>
      </c>
      <c r="I29" s="292">
        <f t="shared" si="1"/>
        <v>0</v>
      </c>
      <c r="J29" s="292">
        <f t="shared" si="2"/>
        <v>0</v>
      </c>
      <c r="K29" s="292">
        <f t="shared" si="3"/>
        <v>0</v>
      </c>
      <c r="L29" s="292">
        <f t="shared" si="4"/>
        <v>0</v>
      </c>
      <c r="M29" s="292">
        <f t="shared" si="5"/>
        <v>0</v>
      </c>
      <c r="N29" s="292">
        <f t="shared" si="6"/>
        <v>0</v>
      </c>
      <c r="P29" s="73"/>
      <c r="Q29" s="283">
        <f>(Q27/10)*200</f>
        <v>0</v>
      </c>
      <c r="R29" s="282" t="s">
        <v>560</v>
      </c>
      <c r="S29" s="73"/>
      <c r="T29" s="71"/>
      <c r="U29" s="72"/>
      <c r="V29" s="151" t="s">
        <v>380</v>
      </c>
      <c r="W29" s="155" t="s">
        <v>525</v>
      </c>
      <c r="X29" s="135"/>
      <c r="Y29" s="162" t="s">
        <v>81</v>
      </c>
      <c r="Z29" s="162" t="s">
        <v>485</v>
      </c>
      <c r="AA29" s="133"/>
    </row>
    <row r="30" spans="1:73" ht="13.5" thickBot="1">
      <c r="A30" s="273">
        <v>1</v>
      </c>
      <c r="B30" s="272">
        <f>'Plot (1)'!Y40</f>
        <v>0</v>
      </c>
      <c r="C30" s="97">
        <f>'Plot (1)'!Z40</f>
        <v>0</v>
      </c>
      <c r="D30" s="97">
        <f>'Plot (1)'!AA40</f>
        <v>0</v>
      </c>
      <c r="E30" s="97">
        <f>'Plot (1)'!AB40</f>
        <v>0</v>
      </c>
      <c r="F30" s="97" t="b">
        <f t="shared" si="8"/>
        <v>0</v>
      </c>
      <c r="G30" s="304"/>
      <c r="H30" s="290" t="str">
        <f t="shared" si="0"/>
        <v>Not Measured</v>
      </c>
      <c r="I30" s="305">
        <f>0.00007854*(C30^2)</f>
        <v>0</v>
      </c>
      <c r="J30" s="305">
        <f t="shared" si="2"/>
        <v>0</v>
      </c>
      <c r="K30" s="305">
        <f t="shared" si="3"/>
        <v>0</v>
      </c>
      <c r="L30" s="305">
        <f t="shared" si="4"/>
        <v>0</v>
      </c>
      <c r="M30" s="305">
        <f t="shared" si="5"/>
        <v>0</v>
      </c>
      <c r="N30" s="305">
        <f t="shared" si="6"/>
        <v>0</v>
      </c>
      <c r="P30" s="73"/>
      <c r="Q30" s="1170" t="s">
        <v>562</v>
      </c>
      <c r="R30" s="1171"/>
      <c r="S30" s="73"/>
      <c r="T30" s="71"/>
      <c r="V30" s="151" t="s">
        <v>381</v>
      </c>
      <c r="W30" s="155" t="s">
        <v>526</v>
      </c>
      <c r="X30" s="135"/>
      <c r="Y30" s="163" t="s">
        <v>62</v>
      </c>
      <c r="Z30" s="163" t="s">
        <v>483</v>
      </c>
      <c r="AA30" s="133"/>
    </row>
    <row r="31" spans="1:73" ht="13.5" thickBot="1">
      <c r="A31" s="268">
        <v>2</v>
      </c>
      <c r="B31" s="271">
        <f>'Plot (2)'!Y12</f>
        <v>0</v>
      </c>
      <c r="C31" s="172">
        <f>'Plot (2)'!Z12</f>
        <v>0</v>
      </c>
      <c r="D31" s="172">
        <f>'Plot (2)'!AA12</f>
        <v>0</v>
      </c>
      <c r="E31" s="172">
        <f>'Plot (2)'!AB12</f>
        <v>0</v>
      </c>
      <c r="F31" s="172" t="b">
        <f>F15</f>
        <v>0</v>
      </c>
      <c r="G31" s="303"/>
      <c r="H31" s="290" t="str">
        <f t="shared" si="0"/>
        <v>Not Measured</v>
      </c>
      <c r="I31" s="292">
        <f t="shared" si="1"/>
        <v>0</v>
      </c>
      <c r="J31" s="292">
        <f t="shared" si="2"/>
        <v>0</v>
      </c>
      <c r="K31" s="292">
        <f t="shared" si="3"/>
        <v>0</v>
      </c>
      <c r="L31" s="292">
        <f t="shared" si="4"/>
        <v>0</v>
      </c>
      <c r="M31" s="292">
        <f t="shared" si="5"/>
        <v>0</v>
      </c>
      <c r="N31" s="292">
        <f t="shared" si="6"/>
        <v>0</v>
      </c>
      <c r="P31" s="73"/>
      <c r="Q31" s="286">
        <f>(SUM(J2:J291)/10)*200</f>
        <v>0</v>
      </c>
      <c r="R31" s="287" t="s">
        <v>560</v>
      </c>
      <c r="S31" s="73"/>
      <c r="T31" s="71"/>
      <c r="V31" s="151" t="s">
        <v>382</v>
      </c>
      <c r="W31" s="155" t="s">
        <v>527</v>
      </c>
      <c r="X31" s="76"/>
    </row>
    <row r="32" spans="1:73" ht="13.5" thickBot="1">
      <c r="A32" s="268">
        <v>2</v>
      </c>
      <c r="B32" s="271">
        <f>'Plot (2)'!Y13</f>
        <v>0</v>
      </c>
      <c r="C32" s="172">
        <f>'Plot (2)'!Z13</f>
        <v>0</v>
      </c>
      <c r="D32" s="172">
        <f>'Plot (2)'!AA13</f>
        <v>0</v>
      </c>
      <c r="E32" s="172">
        <f>'Plot (2)'!AB13</f>
        <v>0</v>
      </c>
      <c r="F32" s="172" t="b">
        <f t="shared" ref="F32:F44" si="9">F31</f>
        <v>0</v>
      </c>
      <c r="G32" s="303"/>
      <c r="H32" s="290" t="str">
        <f t="shared" si="0"/>
        <v>Not Measured</v>
      </c>
      <c r="I32" s="292">
        <f t="shared" si="1"/>
        <v>0</v>
      </c>
      <c r="J32" s="292">
        <f t="shared" si="2"/>
        <v>0</v>
      </c>
      <c r="K32" s="292">
        <f t="shared" si="3"/>
        <v>0</v>
      </c>
      <c r="L32" s="292">
        <f t="shared" si="4"/>
        <v>0</v>
      </c>
      <c r="M32" s="292">
        <f t="shared" si="5"/>
        <v>0</v>
      </c>
      <c r="N32" s="292">
        <f t="shared" si="6"/>
        <v>0</v>
      </c>
      <c r="P32" s="73"/>
      <c r="Q32" s="1172" t="s">
        <v>564</v>
      </c>
      <c r="R32" s="1173"/>
      <c r="S32" s="73"/>
      <c r="T32" s="71"/>
      <c r="V32" s="151" t="s">
        <v>383</v>
      </c>
      <c r="W32" s="155" t="s">
        <v>528</v>
      </c>
      <c r="X32" s="76"/>
    </row>
    <row r="33" spans="1:24" ht="13.5" thickBot="1">
      <c r="A33" s="268">
        <v>2</v>
      </c>
      <c r="B33" s="271">
        <f>'Plot (2)'!Y14</f>
        <v>0</v>
      </c>
      <c r="C33" s="172">
        <f>'Plot (2)'!Z14</f>
        <v>0</v>
      </c>
      <c r="D33" s="172">
        <f>'Plot (2)'!AA14</f>
        <v>0</v>
      </c>
      <c r="E33" s="172">
        <f>'Plot (2)'!AB14</f>
        <v>0</v>
      </c>
      <c r="F33" s="172" t="b">
        <f t="shared" si="9"/>
        <v>0</v>
      </c>
      <c r="G33" s="303"/>
      <c r="H33" s="290" t="str">
        <f t="shared" si="0"/>
        <v>Not Measured</v>
      </c>
      <c r="I33" s="292">
        <f t="shared" si="1"/>
        <v>0</v>
      </c>
      <c r="J33" s="292">
        <f t="shared" si="2"/>
        <v>0</v>
      </c>
      <c r="K33" s="292">
        <f t="shared" si="3"/>
        <v>0</v>
      </c>
      <c r="L33" s="292">
        <f t="shared" si="4"/>
        <v>0</v>
      </c>
      <c r="M33" s="292">
        <f t="shared" si="5"/>
        <v>0</v>
      </c>
      <c r="N33" s="292">
        <f t="shared" si="6"/>
        <v>0</v>
      </c>
      <c r="P33" s="73"/>
      <c r="Q33" s="570">
        <f>(SUM(K2:K291)/10)*200</f>
        <v>0</v>
      </c>
      <c r="R33" s="571" t="s">
        <v>560</v>
      </c>
      <c r="S33" s="73"/>
      <c r="T33" s="71"/>
      <c r="V33" s="151" t="s">
        <v>384</v>
      </c>
      <c r="W33" s="155" t="s">
        <v>529</v>
      </c>
      <c r="X33" s="76"/>
    </row>
    <row r="34" spans="1:24" ht="13.5" thickBot="1">
      <c r="A34" s="268">
        <v>2</v>
      </c>
      <c r="B34" s="271">
        <f>'Plot (2)'!Y15</f>
        <v>0</v>
      </c>
      <c r="C34" s="172">
        <f>'Plot (2)'!Z15</f>
        <v>0</v>
      </c>
      <c r="D34" s="172">
        <f>'Plot (2)'!AA15</f>
        <v>0</v>
      </c>
      <c r="E34" s="172">
        <f>'Plot (2)'!AB15</f>
        <v>0</v>
      </c>
      <c r="F34" s="172" t="b">
        <f t="shared" si="9"/>
        <v>0</v>
      </c>
      <c r="G34" s="303"/>
      <c r="H34" s="290" t="str">
        <f t="shared" si="0"/>
        <v>Not Measured</v>
      </c>
      <c r="I34" s="292">
        <f t="shared" si="1"/>
        <v>0</v>
      </c>
      <c r="J34" s="292">
        <f t="shared" si="2"/>
        <v>0</v>
      </c>
      <c r="K34" s="292">
        <f t="shared" si="3"/>
        <v>0</v>
      </c>
      <c r="L34" s="292">
        <f t="shared" si="4"/>
        <v>0</v>
      </c>
      <c r="M34" s="292">
        <f t="shared" si="5"/>
        <v>0</v>
      </c>
      <c r="N34" s="292">
        <f t="shared" si="6"/>
        <v>0</v>
      </c>
      <c r="P34" s="73"/>
      <c r="Q34" s="1174" t="s">
        <v>565</v>
      </c>
      <c r="R34" s="1175"/>
      <c r="S34" s="73"/>
      <c r="T34" s="71"/>
      <c r="V34" s="151" t="s">
        <v>385</v>
      </c>
      <c r="W34" s="155" t="s">
        <v>530</v>
      </c>
      <c r="X34" s="76"/>
    </row>
    <row r="35" spans="1:24" ht="13.5" thickBot="1">
      <c r="A35" s="268">
        <v>2</v>
      </c>
      <c r="B35" s="271">
        <f>'Plot (2)'!Y16</f>
        <v>0</v>
      </c>
      <c r="C35" s="172">
        <f>'Plot (2)'!Z16</f>
        <v>0</v>
      </c>
      <c r="D35" s="172">
        <f>'Plot (2)'!AA16</f>
        <v>0</v>
      </c>
      <c r="E35" s="172">
        <f>'Plot (2)'!AB16</f>
        <v>0</v>
      </c>
      <c r="F35" s="172" t="b">
        <f t="shared" si="9"/>
        <v>0</v>
      </c>
      <c r="G35" s="303"/>
      <c r="H35" s="290" t="str">
        <f t="shared" si="0"/>
        <v>Not Measured</v>
      </c>
      <c r="I35" s="292">
        <f t="shared" si="1"/>
        <v>0</v>
      </c>
      <c r="J35" s="292">
        <f t="shared" si="2"/>
        <v>0</v>
      </c>
      <c r="K35" s="292">
        <f t="shared" si="3"/>
        <v>0</v>
      </c>
      <c r="L35" s="292">
        <f t="shared" si="4"/>
        <v>0</v>
      </c>
      <c r="M35" s="292">
        <f t="shared" si="5"/>
        <v>0</v>
      </c>
      <c r="N35" s="292">
        <f t="shared" si="6"/>
        <v>0</v>
      </c>
      <c r="P35" s="73"/>
      <c r="Q35" s="563">
        <f>(SUM(L2:L291)/10)*200</f>
        <v>0</v>
      </c>
      <c r="R35" s="564" t="s">
        <v>560</v>
      </c>
      <c r="S35" s="73"/>
      <c r="T35" s="71"/>
      <c r="V35" s="151" t="s">
        <v>386</v>
      </c>
      <c r="W35" s="155" t="s">
        <v>531</v>
      </c>
      <c r="X35" s="76"/>
    </row>
    <row r="36" spans="1:24" ht="13.5" thickBot="1">
      <c r="A36" s="268">
        <v>2</v>
      </c>
      <c r="B36" s="271">
        <f>'Plot (2)'!Y17</f>
        <v>0</v>
      </c>
      <c r="C36" s="172">
        <f>'Plot (2)'!Z17</f>
        <v>0</v>
      </c>
      <c r="D36" s="172">
        <f>'Plot (2)'!AA17</f>
        <v>0</v>
      </c>
      <c r="E36" s="172">
        <f>'Plot (2)'!AB17</f>
        <v>0</v>
      </c>
      <c r="F36" s="172" t="b">
        <f t="shared" si="9"/>
        <v>0</v>
      </c>
      <c r="G36" s="303"/>
      <c r="H36" s="290" t="str">
        <f t="shared" si="0"/>
        <v>Not Measured</v>
      </c>
      <c r="I36" s="292">
        <f t="shared" si="1"/>
        <v>0</v>
      </c>
      <c r="J36" s="292">
        <f t="shared" si="2"/>
        <v>0</v>
      </c>
      <c r="K36" s="292">
        <f t="shared" si="3"/>
        <v>0</v>
      </c>
      <c r="L36" s="292">
        <f t="shared" si="4"/>
        <v>0</v>
      </c>
      <c r="M36" s="292">
        <f t="shared" si="5"/>
        <v>0</v>
      </c>
      <c r="N36" s="292">
        <f t="shared" si="6"/>
        <v>0</v>
      </c>
      <c r="P36" s="73"/>
      <c r="Q36" s="1176" t="s">
        <v>1555</v>
      </c>
      <c r="R36" s="1177"/>
      <c r="S36" s="73"/>
      <c r="T36" s="71"/>
      <c r="U36" s="72"/>
      <c r="V36" s="151" t="s">
        <v>387</v>
      </c>
      <c r="W36" s="155" t="s">
        <v>532</v>
      </c>
      <c r="X36" s="76"/>
    </row>
    <row r="37" spans="1:24" ht="13.5" thickBot="1">
      <c r="A37" s="268">
        <v>2</v>
      </c>
      <c r="B37" s="271">
        <f>'Plot (2)'!Y18</f>
        <v>0</v>
      </c>
      <c r="C37" s="172">
        <f>'Plot (2)'!Z18</f>
        <v>0</v>
      </c>
      <c r="D37" s="172">
        <f>'Plot (2)'!AA18</f>
        <v>0</v>
      </c>
      <c r="E37" s="172">
        <f>'Plot (2)'!AB18</f>
        <v>0</v>
      </c>
      <c r="F37" s="172" t="b">
        <f t="shared" si="9"/>
        <v>0</v>
      </c>
      <c r="G37" s="303"/>
      <c r="H37" s="290" t="str">
        <f t="shared" si="0"/>
        <v>Not Measured</v>
      </c>
      <c r="I37" s="292">
        <f t="shared" si="1"/>
        <v>0</v>
      </c>
      <c r="J37" s="292">
        <f t="shared" si="2"/>
        <v>0</v>
      </c>
      <c r="K37" s="292">
        <f t="shared" si="3"/>
        <v>0</v>
      </c>
      <c r="L37" s="292">
        <f t="shared" si="4"/>
        <v>0</v>
      </c>
      <c r="M37" s="292">
        <f t="shared" si="5"/>
        <v>0</v>
      </c>
      <c r="N37" s="292">
        <f t="shared" si="6"/>
        <v>0</v>
      </c>
      <c r="P37" s="73"/>
      <c r="Q37" s="568">
        <f>(SUM(M2:M291)/10)*200</f>
        <v>0</v>
      </c>
      <c r="R37" s="288" t="s">
        <v>560</v>
      </c>
      <c r="S37" s="73"/>
      <c r="T37" s="71"/>
      <c r="V37" s="151" t="s">
        <v>388</v>
      </c>
      <c r="W37" s="155" t="s">
        <v>533</v>
      </c>
      <c r="X37" s="76"/>
    </row>
    <row r="38" spans="1:24" ht="13.5" thickBot="1">
      <c r="A38" s="268">
        <v>2</v>
      </c>
      <c r="B38" s="271">
        <f>'Plot (2)'!Y19</f>
        <v>0</v>
      </c>
      <c r="C38" s="172">
        <f>'Plot (2)'!Z19</f>
        <v>0</v>
      </c>
      <c r="D38" s="172">
        <f>'Plot (2)'!AA19</f>
        <v>0</v>
      </c>
      <c r="E38" s="172">
        <f>'Plot (2)'!AB19</f>
        <v>0</v>
      </c>
      <c r="F38" s="172" t="b">
        <f t="shared" si="9"/>
        <v>0</v>
      </c>
      <c r="G38" s="303"/>
      <c r="H38" s="290" t="str">
        <f t="shared" si="0"/>
        <v>Not Measured</v>
      </c>
      <c r="I38" s="292">
        <f t="shared" si="1"/>
        <v>0</v>
      </c>
      <c r="J38" s="292">
        <f t="shared" si="2"/>
        <v>0</v>
      </c>
      <c r="K38" s="292">
        <f t="shared" si="3"/>
        <v>0</v>
      </c>
      <c r="L38" s="292">
        <f t="shared" si="4"/>
        <v>0</v>
      </c>
      <c r="M38" s="292">
        <f t="shared" si="5"/>
        <v>0</v>
      </c>
      <c r="N38" s="292">
        <f t="shared" si="6"/>
        <v>0</v>
      </c>
      <c r="P38" s="73"/>
      <c r="Q38" s="1164" t="s">
        <v>566</v>
      </c>
      <c r="R38" s="1165"/>
      <c r="S38" s="73"/>
      <c r="T38" s="71"/>
      <c r="V38" s="151" t="s">
        <v>389</v>
      </c>
      <c r="W38" s="155" t="s">
        <v>534</v>
      </c>
      <c r="X38" s="76"/>
    </row>
    <row r="39" spans="1:24" ht="13.5" thickBot="1">
      <c r="A39" s="268">
        <v>2</v>
      </c>
      <c r="B39" s="271">
        <f>'Plot (2)'!Y20</f>
        <v>0</v>
      </c>
      <c r="C39" s="172">
        <f>'Plot (2)'!Z20</f>
        <v>0</v>
      </c>
      <c r="D39" s="172">
        <f>'Plot (2)'!AA20</f>
        <v>0</v>
      </c>
      <c r="E39" s="172">
        <f>'Plot (2)'!AB20</f>
        <v>0</v>
      </c>
      <c r="F39" s="172" t="b">
        <f t="shared" si="9"/>
        <v>0</v>
      </c>
      <c r="G39" s="303"/>
      <c r="H39" s="290" t="str">
        <f t="shared" si="0"/>
        <v>Not Measured</v>
      </c>
      <c r="I39" s="292">
        <f t="shared" si="1"/>
        <v>0</v>
      </c>
      <c r="J39" s="292">
        <f t="shared" si="2"/>
        <v>0</v>
      </c>
      <c r="K39" s="292">
        <f t="shared" si="3"/>
        <v>0</v>
      </c>
      <c r="L39" s="292">
        <f t="shared" si="4"/>
        <v>0</v>
      </c>
      <c r="M39" s="292">
        <f t="shared" si="5"/>
        <v>0</v>
      </c>
      <c r="N39" s="292">
        <f t="shared" si="6"/>
        <v>0</v>
      </c>
      <c r="P39" s="73"/>
      <c r="Q39" s="566">
        <f>(SUM(N2:N291)/10)*200</f>
        <v>0</v>
      </c>
      <c r="R39" s="567" t="s">
        <v>560</v>
      </c>
      <c r="S39" s="73"/>
      <c r="T39" s="71"/>
      <c r="V39" s="151" t="s">
        <v>390</v>
      </c>
      <c r="W39" s="155" t="s">
        <v>535</v>
      </c>
      <c r="X39" s="76"/>
    </row>
    <row r="40" spans="1:24" ht="13.5" thickBot="1">
      <c r="A40" s="268">
        <v>2</v>
      </c>
      <c r="B40" s="271">
        <f>'Plot (2)'!Y21</f>
        <v>0</v>
      </c>
      <c r="C40" s="172">
        <f>'Plot (2)'!Z21</f>
        <v>0</v>
      </c>
      <c r="D40" s="172">
        <f>'Plot (2)'!AA21</f>
        <v>0</v>
      </c>
      <c r="E40" s="172">
        <f>'Plot (2)'!AB21</f>
        <v>0</v>
      </c>
      <c r="F40" s="172" t="b">
        <f t="shared" si="9"/>
        <v>0</v>
      </c>
      <c r="G40" s="303"/>
      <c r="H40" s="290" t="str">
        <f t="shared" si="0"/>
        <v>Not Measured</v>
      </c>
      <c r="I40" s="292">
        <f t="shared" si="1"/>
        <v>0</v>
      </c>
      <c r="J40" s="292">
        <f t="shared" si="2"/>
        <v>0</v>
      </c>
      <c r="K40" s="292">
        <f t="shared" si="3"/>
        <v>0</v>
      </c>
      <c r="L40" s="292">
        <f t="shared" si="4"/>
        <v>0</v>
      </c>
      <c r="M40" s="292">
        <f t="shared" si="5"/>
        <v>0</v>
      </c>
      <c r="N40" s="292">
        <f t="shared" si="6"/>
        <v>0</v>
      </c>
      <c r="P40" s="73"/>
      <c r="Q40" s="73"/>
      <c r="R40" s="166"/>
      <c r="S40" s="73"/>
      <c r="T40" s="71"/>
      <c r="V40" s="151" t="s">
        <v>391</v>
      </c>
      <c r="W40" s="155" t="s">
        <v>536</v>
      </c>
      <c r="X40" s="76"/>
    </row>
    <row r="41" spans="1:24" ht="13.5" thickBot="1">
      <c r="A41" s="268">
        <v>2</v>
      </c>
      <c r="B41" s="271">
        <f>'Plot (2)'!Y22</f>
        <v>0</v>
      </c>
      <c r="C41" s="172">
        <f>'Plot (2)'!Z22</f>
        <v>0</v>
      </c>
      <c r="D41" s="172">
        <f>'Plot (2)'!AA22</f>
        <v>0</v>
      </c>
      <c r="E41" s="172">
        <f>'Plot (2)'!AB22</f>
        <v>0</v>
      </c>
      <c r="F41" s="172" t="b">
        <f t="shared" si="9"/>
        <v>0</v>
      </c>
      <c r="G41" s="303"/>
      <c r="H41" s="290" t="str">
        <f t="shared" si="0"/>
        <v>Not Measured</v>
      </c>
      <c r="I41" s="292">
        <f t="shared" si="1"/>
        <v>0</v>
      </c>
      <c r="J41" s="292">
        <f t="shared" si="2"/>
        <v>0</v>
      </c>
      <c r="K41" s="292">
        <f t="shared" si="3"/>
        <v>0</v>
      </c>
      <c r="L41" s="292">
        <f t="shared" si="4"/>
        <v>0</v>
      </c>
      <c r="M41" s="292">
        <f t="shared" si="5"/>
        <v>0</v>
      </c>
      <c r="N41" s="292">
        <f t="shared" si="6"/>
        <v>0</v>
      </c>
      <c r="P41" s="73"/>
      <c r="Q41" s="73"/>
      <c r="R41" s="166"/>
      <c r="S41" s="73"/>
      <c r="T41" s="71"/>
      <c r="V41" s="151" t="s">
        <v>392</v>
      </c>
      <c r="W41" s="155" t="s">
        <v>537</v>
      </c>
      <c r="X41" s="76"/>
    </row>
    <row r="42" spans="1:24" ht="13.5" thickBot="1">
      <c r="A42" s="268">
        <v>2</v>
      </c>
      <c r="B42" s="271">
        <f>'Plot (2)'!Y23</f>
        <v>0</v>
      </c>
      <c r="C42" s="172">
        <f>'Plot (2)'!Z23</f>
        <v>0</v>
      </c>
      <c r="D42" s="172">
        <f>'Plot (2)'!AA23</f>
        <v>0</v>
      </c>
      <c r="E42" s="172">
        <f>'Plot (2)'!AB23</f>
        <v>0</v>
      </c>
      <c r="F42" s="172" t="b">
        <f t="shared" si="9"/>
        <v>0</v>
      </c>
      <c r="G42" s="303"/>
      <c r="H42" s="290" t="str">
        <f t="shared" si="0"/>
        <v>Not Measured</v>
      </c>
      <c r="I42" s="292">
        <f t="shared" si="1"/>
        <v>0</v>
      </c>
      <c r="J42" s="292">
        <f t="shared" si="2"/>
        <v>0</v>
      </c>
      <c r="K42" s="292">
        <f t="shared" si="3"/>
        <v>0</v>
      </c>
      <c r="L42" s="292">
        <f t="shared" si="4"/>
        <v>0</v>
      </c>
      <c r="M42" s="292">
        <f t="shared" si="5"/>
        <v>0</v>
      </c>
      <c r="N42" s="292">
        <f t="shared" si="6"/>
        <v>0</v>
      </c>
      <c r="P42" s="73"/>
      <c r="Q42" s="73"/>
      <c r="R42" s="166"/>
      <c r="S42" s="73"/>
      <c r="T42" s="71"/>
      <c r="V42" s="151" t="s">
        <v>393</v>
      </c>
      <c r="W42" s="155" t="s">
        <v>538</v>
      </c>
      <c r="X42" s="76"/>
    </row>
    <row r="43" spans="1:24" ht="13.5" thickBot="1">
      <c r="A43" s="268">
        <v>2</v>
      </c>
      <c r="B43" s="271">
        <f>'Plot (2)'!Y24</f>
        <v>0</v>
      </c>
      <c r="C43" s="172">
        <f>'Plot (2)'!Z24</f>
        <v>0</v>
      </c>
      <c r="D43" s="172">
        <f>'Plot (2)'!AA24</f>
        <v>0</v>
      </c>
      <c r="E43" s="172">
        <f>'Plot (2)'!AB24</f>
        <v>0</v>
      </c>
      <c r="F43" s="172" t="b">
        <f t="shared" si="9"/>
        <v>0</v>
      </c>
      <c r="G43" s="303"/>
      <c r="H43" s="290" t="str">
        <f t="shared" si="0"/>
        <v>Not Measured</v>
      </c>
      <c r="I43" s="292">
        <f t="shared" si="1"/>
        <v>0</v>
      </c>
      <c r="J43" s="292">
        <f t="shared" si="2"/>
        <v>0</v>
      </c>
      <c r="K43" s="292">
        <f t="shared" si="3"/>
        <v>0</v>
      </c>
      <c r="L43" s="292">
        <f t="shared" si="4"/>
        <v>0</v>
      </c>
      <c r="M43" s="292">
        <f t="shared" si="5"/>
        <v>0</v>
      </c>
      <c r="N43" s="292">
        <f t="shared" si="6"/>
        <v>0</v>
      </c>
      <c r="P43" s="73"/>
      <c r="Q43" s="73"/>
      <c r="R43" s="166"/>
      <c r="S43" s="73"/>
      <c r="T43" s="71"/>
      <c r="U43" s="72"/>
      <c r="V43" s="151" t="s">
        <v>394</v>
      </c>
      <c r="W43" s="155" t="s">
        <v>539</v>
      </c>
      <c r="X43" s="76"/>
    </row>
    <row r="44" spans="1:24" ht="13.5" thickBot="1">
      <c r="A44" s="268">
        <v>2</v>
      </c>
      <c r="B44" s="271">
        <f>'Plot (2)'!Y25</f>
        <v>0</v>
      </c>
      <c r="C44" s="172">
        <f>'Plot (2)'!Z25</f>
        <v>0</v>
      </c>
      <c r="D44" s="172">
        <f>'Plot (2)'!AA25</f>
        <v>0</v>
      </c>
      <c r="E44" s="172">
        <f>'Plot (2)'!AB25</f>
        <v>0</v>
      </c>
      <c r="F44" s="172" t="b">
        <f t="shared" si="9"/>
        <v>0</v>
      </c>
      <c r="G44" s="303"/>
      <c r="H44" s="290" t="str">
        <f t="shared" si="0"/>
        <v>Not Measured</v>
      </c>
      <c r="I44" s="292">
        <f t="shared" si="1"/>
        <v>0</v>
      </c>
      <c r="J44" s="292">
        <f t="shared" si="2"/>
        <v>0</v>
      </c>
      <c r="K44" s="292">
        <f t="shared" si="3"/>
        <v>0</v>
      </c>
      <c r="L44" s="292">
        <f t="shared" si="4"/>
        <v>0</v>
      </c>
      <c r="M44" s="292">
        <f t="shared" si="5"/>
        <v>0</v>
      </c>
      <c r="N44" s="292">
        <f t="shared" si="6"/>
        <v>0</v>
      </c>
      <c r="P44" s="73"/>
      <c r="Q44" s="73"/>
      <c r="R44" s="166"/>
      <c r="S44" s="73"/>
      <c r="T44" s="71"/>
      <c r="V44" s="151" t="s">
        <v>395</v>
      </c>
      <c r="W44" s="155" t="s">
        <v>541</v>
      </c>
      <c r="X44" s="76"/>
    </row>
    <row r="45" spans="1:24" ht="13.5" thickBot="1">
      <c r="A45" s="268">
        <v>2</v>
      </c>
      <c r="B45" s="271">
        <f>'Plot (2)'!Y26</f>
        <v>0</v>
      </c>
      <c r="C45" s="172">
        <f>'Plot (2)'!Z26</f>
        <v>0</v>
      </c>
      <c r="D45" s="172">
        <f>'Plot (2)'!AA26</f>
        <v>0</v>
      </c>
      <c r="E45" s="172">
        <f>'Plot (2)'!AB26</f>
        <v>0</v>
      </c>
      <c r="F45" s="172" t="b">
        <f t="shared" ref="F45:F59" si="10">F44</f>
        <v>0</v>
      </c>
      <c r="G45" s="303"/>
      <c r="H45" s="290" t="str">
        <f t="shared" si="0"/>
        <v>Not Measured</v>
      </c>
      <c r="I45" s="292">
        <f t="shared" si="1"/>
        <v>0</v>
      </c>
      <c r="J45" s="292">
        <f t="shared" si="2"/>
        <v>0</v>
      </c>
      <c r="K45" s="292">
        <f t="shared" si="3"/>
        <v>0</v>
      </c>
      <c r="L45" s="292">
        <f t="shared" si="4"/>
        <v>0</v>
      </c>
      <c r="M45" s="292">
        <f t="shared" si="5"/>
        <v>0</v>
      </c>
      <c r="N45" s="292">
        <f t="shared" si="6"/>
        <v>0</v>
      </c>
      <c r="P45" s="73"/>
      <c r="Q45" s="73"/>
      <c r="R45" s="166"/>
      <c r="S45" s="73"/>
      <c r="T45" s="71"/>
      <c r="V45" s="152" t="s">
        <v>396</v>
      </c>
      <c r="W45" s="156" t="s">
        <v>540</v>
      </c>
      <c r="X45" s="76"/>
    </row>
    <row r="46" spans="1:24" ht="13.5" thickBot="1">
      <c r="A46" s="268">
        <v>2</v>
      </c>
      <c r="B46" s="271">
        <f>'Plot (2)'!Y27</f>
        <v>0</v>
      </c>
      <c r="C46" s="172">
        <f>'Plot (2)'!Z27</f>
        <v>0</v>
      </c>
      <c r="D46" s="172">
        <f>'Plot (2)'!AA27</f>
        <v>0</v>
      </c>
      <c r="E46" s="172">
        <f>'Plot (2)'!AB27</f>
        <v>0</v>
      </c>
      <c r="F46" s="172" t="b">
        <f t="shared" si="10"/>
        <v>0</v>
      </c>
      <c r="G46" s="303"/>
      <c r="H46" s="290" t="str">
        <f t="shared" si="0"/>
        <v>Not Measured</v>
      </c>
      <c r="I46" s="292">
        <f t="shared" si="1"/>
        <v>0</v>
      </c>
      <c r="J46" s="292">
        <f t="shared" si="2"/>
        <v>0</v>
      </c>
      <c r="K46" s="292">
        <f t="shared" si="3"/>
        <v>0</v>
      </c>
      <c r="L46" s="292">
        <f t="shared" si="4"/>
        <v>0</v>
      </c>
      <c r="M46" s="292">
        <f t="shared" si="5"/>
        <v>0</v>
      </c>
      <c r="N46" s="292">
        <f t="shared" si="6"/>
        <v>0</v>
      </c>
      <c r="P46" s="73"/>
      <c r="Q46" s="73"/>
      <c r="R46" s="166"/>
      <c r="S46" s="73"/>
      <c r="T46" s="71"/>
      <c r="V46" s="153" t="s">
        <v>397</v>
      </c>
      <c r="W46" s="157" t="s">
        <v>427</v>
      </c>
      <c r="X46" s="76"/>
    </row>
    <row r="47" spans="1:24" ht="13.5" thickBot="1">
      <c r="A47" s="268">
        <v>2</v>
      </c>
      <c r="B47" s="271">
        <f>'Plot (2)'!Y28</f>
        <v>0</v>
      </c>
      <c r="C47" s="172">
        <f>'Plot (2)'!Z28</f>
        <v>0</v>
      </c>
      <c r="D47" s="172">
        <f>'Plot (2)'!AA28</f>
        <v>0</v>
      </c>
      <c r="E47" s="172">
        <f>'Plot (2)'!AB28</f>
        <v>0</v>
      </c>
      <c r="F47" s="172" t="b">
        <f t="shared" si="10"/>
        <v>0</v>
      </c>
      <c r="G47" s="303"/>
      <c r="H47" s="290" t="str">
        <f t="shared" si="0"/>
        <v>Not Measured</v>
      </c>
      <c r="I47" s="292">
        <f t="shared" si="1"/>
        <v>0</v>
      </c>
      <c r="J47" s="292">
        <f t="shared" si="2"/>
        <v>0</v>
      </c>
      <c r="K47" s="292">
        <f t="shared" si="3"/>
        <v>0</v>
      </c>
      <c r="L47" s="292">
        <f t="shared" si="4"/>
        <v>0</v>
      </c>
      <c r="M47" s="292">
        <f t="shared" si="5"/>
        <v>0</v>
      </c>
      <c r="N47" s="292">
        <f t="shared" si="6"/>
        <v>0</v>
      </c>
      <c r="P47" s="73"/>
      <c r="Q47" s="73"/>
      <c r="R47" s="166"/>
      <c r="S47" s="73"/>
      <c r="T47" s="71"/>
      <c r="X47" s="76"/>
    </row>
    <row r="48" spans="1:24" ht="13.5" thickBot="1">
      <c r="A48" s="268">
        <v>2</v>
      </c>
      <c r="B48" s="271">
        <f>'Plot (2)'!Y29</f>
        <v>0</v>
      </c>
      <c r="C48" s="172">
        <f>'Plot (2)'!Z29</f>
        <v>0</v>
      </c>
      <c r="D48" s="172">
        <f>'Plot (2)'!AA29</f>
        <v>0</v>
      </c>
      <c r="E48" s="172">
        <f>'Plot (2)'!AB29</f>
        <v>0</v>
      </c>
      <c r="F48" s="172" t="b">
        <f t="shared" si="10"/>
        <v>0</v>
      </c>
      <c r="G48" s="303"/>
      <c r="H48" s="290" t="str">
        <f t="shared" si="0"/>
        <v>Not Measured</v>
      </c>
      <c r="I48" s="292">
        <f t="shared" si="1"/>
        <v>0</v>
      </c>
      <c r="J48" s="292">
        <f t="shared" si="2"/>
        <v>0</v>
      </c>
      <c r="K48" s="292">
        <f t="shared" si="3"/>
        <v>0</v>
      </c>
      <c r="L48" s="292">
        <f t="shared" si="4"/>
        <v>0</v>
      </c>
      <c r="M48" s="292">
        <f t="shared" si="5"/>
        <v>0</v>
      </c>
      <c r="N48" s="292">
        <f t="shared" si="6"/>
        <v>0</v>
      </c>
      <c r="P48" s="73"/>
      <c r="Q48" s="73"/>
      <c r="R48" s="166"/>
      <c r="S48" s="73"/>
      <c r="T48" s="71"/>
      <c r="X48" s="76"/>
    </row>
    <row r="49" spans="1:24" ht="13.5" thickBot="1">
      <c r="A49" s="268">
        <v>2</v>
      </c>
      <c r="B49" s="271">
        <f>'Plot (2)'!Y30</f>
        <v>0</v>
      </c>
      <c r="C49" s="172">
        <f>'Plot (2)'!Z30</f>
        <v>0</v>
      </c>
      <c r="D49" s="172">
        <f>'Plot (2)'!AA30</f>
        <v>0</v>
      </c>
      <c r="E49" s="172">
        <f>'Plot (2)'!AB30</f>
        <v>0</v>
      </c>
      <c r="F49" s="172" t="b">
        <f t="shared" si="10"/>
        <v>0</v>
      </c>
      <c r="G49" s="303"/>
      <c r="H49" s="290" t="str">
        <f t="shared" si="0"/>
        <v>Not Measured</v>
      </c>
      <c r="I49" s="292">
        <f t="shared" si="1"/>
        <v>0</v>
      </c>
      <c r="J49" s="292">
        <f t="shared" si="2"/>
        <v>0</v>
      </c>
      <c r="K49" s="292">
        <f t="shared" si="3"/>
        <v>0</v>
      </c>
      <c r="L49" s="292">
        <f t="shared" si="4"/>
        <v>0</v>
      </c>
      <c r="M49" s="292">
        <f t="shared" si="5"/>
        <v>0</v>
      </c>
      <c r="N49" s="292">
        <f t="shared" si="6"/>
        <v>0</v>
      </c>
      <c r="P49" s="73"/>
      <c r="Q49" s="73"/>
      <c r="R49" s="166"/>
      <c r="S49" s="73"/>
      <c r="T49" s="71"/>
      <c r="X49" s="76"/>
    </row>
    <row r="50" spans="1:24" ht="13.5" thickBot="1">
      <c r="A50" s="268">
        <v>2</v>
      </c>
      <c r="B50" s="271">
        <f>'Plot (2)'!Y31</f>
        <v>0</v>
      </c>
      <c r="C50" s="172">
        <f>'Plot (2)'!Z31</f>
        <v>0</v>
      </c>
      <c r="D50" s="172">
        <f>'Plot (2)'!AA31</f>
        <v>0</v>
      </c>
      <c r="E50" s="172">
        <f>'Plot (2)'!AB31</f>
        <v>0</v>
      </c>
      <c r="F50" s="172" t="b">
        <f t="shared" si="10"/>
        <v>0</v>
      </c>
      <c r="G50" s="303"/>
      <c r="H50" s="290" t="str">
        <f t="shared" si="0"/>
        <v>Not Measured</v>
      </c>
      <c r="I50" s="292">
        <f t="shared" si="1"/>
        <v>0</v>
      </c>
      <c r="J50" s="292">
        <f t="shared" si="2"/>
        <v>0</v>
      </c>
      <c r="K50" s="292">
        <f t="shared" si="3"/>
        <v>0</v>
      </c>
      <c r="L50" s="292">
        <f t="shared" si="4"/>
        <v>0</v>
      </c>
      <c r="M50" s="292">
        <f t="shared" si="5"/>
        <v>0</v>
      </c>
      <c r="N50" s="292">
        <f t="shared" si="6"/>
        <v>0</v>
      </c>
      <c r="P50" s="73"/>
      <c r="Q50" s="73"/>
      <c r="R50" s="166"/>
      <c r="S50" s="73"/>
      <c r="T50" s="71"/>
      <c r="U50" s="72"/>
      <c r="X50" s="76"/>
    </row>
    <row r="51" spans="1:24" ht="13.5" thickBot="1">
      <c r="A51" s="268">
        <v>2</v>
      </c>
      <c r="B51" s="271">
        <f>'Plot (2)'!Y32</f>
        <v>0</v>
      </c>
      <c r="C51" s="172">
        <f>'Plot (2)'!Z32</f>
        <v>0</v>
      </c>
      <c r="D51" s="172">
        <f>'Plot (2)'!AA32</f>
        <v>0</v>
      </c>
      <c r="E51" s="172">
        <f>'Plot (2)'!AB32</f>
        <v>0</v>
      </c>
      <c r="F51" s="172" t="b">
        <f t="shared" si="10"/>
        <v>0</v>
      </c>
      <c r="G51" s="303"/>
      <c r="H51" s="290" t="str">
        <f t="shared" si="0"/>
        <v>Not Measured</v>
      </c>
      <c r="I51" s="292">
        <f t="shared" si="1"/>
        <v>0</v>
      </c>
      <c r="J51" s="292">
        <f t="shared" si="2"/>
        <v>0</v>
      </c>
      <c r="K51" s="292">
        <f t="shared" si="3"/>
        <v>0</v>
      </c>
      <c r="L51" s="292">
        <f t="shared" si="4"/>
        <v>0</v>
      </c>
      <c r="M51" s="292">
        <f t="shared" si="5"/>
        <v>0</v>
      </c>
      <c r="N51" s="292">
        <f t="shared" si="6"/>
        <v>0</v>
      </c>
      <c r="P51" s="73"/>
      <c r="Q51" s="73"/>
      <c r="R51" s="166"/>
      <c r="S51" s="73"/>
      <c r="T51" s="71"/>
      <c r="X51" s="76"/>
    </row>
    <row r="52" spans="1:24" ht="13.5" thickBot="1">
      <c r="A52" s="268">
        <v>2</v>
      </c>
      <c r="B52" s="271">
        <f>'Plot (2)'!Y33</f>
        <v>0</v>
      </c>
      <c r="C52" s="172">
        <f>'Plot (2)'!Z33</f>
        <v>0</v>
      </c>
      <c r="D52" s="172">
        <f>'Plot (2)'!AA33</f>
        <v>0</v>
      </c>
      <c r="E52" s="172">
        <f>'Plot (2)'!AB33</f>
        <v>0</v>
      </c>
      <c r="F52" s="172" t="b">
        <f t="shared" si="10"/>
        <v>0</v>
      </c>
      <c r="G52" s="303"/>
      <c r="H52" s="290" t="str">
        <f t="shared" si="0"/>
        <v>Not Measured</v>
      </c>
      <c r="I52" s="292">
        <f t="shared" si="1"/>
        <v>0</v>
      </c>
      <c r="J52" s="292">
        <f t="shared" si="2"/>
        <v>0</v>
      </c>
      <c r="K52" s="292">
        <f t="shared" si="3"/>
        <v>0</v>
      </c>
      <c r="L52" s="292">
        <f t="shared" si="4"/>
        <v>0</v>
      </c>
      <c r="M52" s="292">
        <f t="shared" si="5"/>
        <v>0</v>
      </c>
      <c r="N52" s="292">
        <f t="shared" si="6"/>
        <v>0</v>
      </c>
      <c r="P52" s="73"/>
      <c r="Q52" s="73"/>
      <c r="R52" s="166"/>
      <c r="S52" s="73"/>
      <c r="T52" s="71"/>
      <c r="X52" s="76"/>
    </row>
    <row r="53" spans="1:24" ht="13.5" thickBot="1">
      <c r="A53" s="268">
        <v>2</v>
      </c>
      <c r="B53" s="271">
        <f>'Plot (2)'!Y34</f>
        <v>0</v>
      </c>
      <c r="C53" s="172">
        <f>'Plot (2)'!Z34</f>
        <v>0</v>
      </c>
      <c r="D53" s="172">
        <f>'Plot (2)'!AA34</f>
        <v>0</v>
      </c>
      <c r="E53" s="172">
        <f>'Plot (2)'!AB34</f>
        <v>0</v>
      </c>
      <c r="F53" s="172" t="b">
        <f t="shared" si="10"/>
        <v>0</v>
      </c>
      <c r="G53" s="303"/>
      <c r="H53" s="290" t="str">
        <f t="shared" si="0"/>
        <v>Not Measured</v>
      </c>
      <c r="I53" s="292">
        <f t="shared" si="1"/>
        <v>0</v>
      </c>
      <c r="J53" s="292">
        <f t="shared" si="2"/>
        <v>0</v>
      </c>
      <c r="K53" s="292">
        <f t="shared" si="3"/>
        <v>0</v>
      </c>
      <c r="L53" s="292">
        <f t="shared" si="4"/>
        <v>0</v>
      </c>
      <c r="M53" s="292">
        <f t="shared" si="5"/>
        <v>0</v>
      </c>
      <c r="N53" s="292">
        <f t="shared" si="6"/>
        <v>0</v>
      </c>
      <c r="P53" s="73"/>
      <c r="Q53" s="73"/>
      <c r="R53" s="166"/>
      <c r="S53" s="73"/>
      <c r="T53" s="71"/>
      <c r="X53" s="76"/>
    </row>
    <row r="54" spans="1:24" ht="13.5" thickBot="1">
      <c r="A54" s="268">
        <v>2</v>
      </c>
      <c r="B54" s="271">
        <f>'Plot (2)'!Y35</f>
        <v>0</v>
      </c>
      <c r="C54" s="172">
        <f>'Plot (2)'!Z35</f>
        <v>0</v>
      </c>
      <c r="D54" s="172">
        <f>'Plot (2)'!AA35</f>
        <v>0</v>
      </c>
      <c r="E54" s="172">
        <f>'Plot (2)'!AB35</f>
        <v>0</v>
      </c>
      <c r="F54" s="172" t="b">
        <f t="shared" si="10"/>
        <v>0</v>
      </c>
      <c r="G54" s="303"/>
      <c r="H54" s="290" t="str">
        <f t="shared" si="0"/>
        <v>Not Measured</v>
      </c>
      <c r="I54" s="292">
        <f t="shared" si="1"/>
        <v>0</v>
      </c>
      <c r="J54" s="292">
        <f t="shared" si="2"/>
        <v>0</v>
      </c>
      <c r="K54" s="292">
        <f t="shared" si="3"/>
        <v>0</v>
      </c>
      <c r="L54" s="292">
        <f t="shared" si="4"/>
        <v>0</v>
      </c>
      <c r="M54" s="292">
        <f t="shared" si="5"/>
        <v>0</v>
      </c>
      <c r="N54" s="292">
        <f t="shared" si="6"/>
        <v>0</v>
      </c>
      <c r="P54" s="73"/>
      <c r="Q54" s="73"/>
      <c r="R54" s="166"/>
      <c r="S54" s="73"/>
      <c r="T54" s="71"/>
      <c r="X54" s="76"/>
    </row>
    <row r="55" spans="1:24" ht="13.5" thickBot="1">
      <c r="A55" s="268">
        <v>2</v>
      </c>
      <c r="B55" s="271">
        <f>'Plot (2)'!Y36</f>
        <v>0</v>
      </c>
      <c r="C55" s="172">
        <f>'Plot (2)'!Z36</f>
        <v>0</v>
      </c>
      <c r="D55" s="172">
        <f>'Plot (2)'!AA36</f>
        <v>0</v>
      </c>
      <c r="E55" s="172">
        <f>'Plot (2)'!AB36</f>
        <v>0</v>
      </c>
      <c r="F55" s="172" t="b">
        <f t="shared" si="10"/>
        <v>0</v>
      </c>
      <c r="G55" s="303"/>
      <c r="H55" s="290" t="str">
        <f t="shared" si="0"/>
        <v>Not Measured</v>
      </c>
      <c r="I55" s="292">
        <f t="shared" si="1"/>
        <v>0</v>
      </c>
      <c r="J55" s="292">
        <f t="shared" si="2"/>
        <v>0</v>
      </c>
      <c r="K55" s="292">
        <f t="shared" si="3"/>
        <v>0</v>
      </c>
      <c r="L55" s="292">
        <f t="shared" si="4"/>
        <v>0</v>
      </c>
      <c r="M55" s="292">
        <f t="shared" si="5"/>
        <v>0</v>
      </c>
      <c r="N55" s="292">
        <f t="shared" si="6"/>
        <v>0</v>
      </c>
      <c r="P55" s="73"/>
      <c r="Q55" s="73"/>
      <c r="R55" s="166"/>
      <c r="S55" s="73"/>
      <c r="T55" s="71"/>
      <c r="X55" s="76"/>
    </row>
    <row r="56" spans="1:24" ht="13.5" thickBot="1">
      <c r="A56" s="268">
        <v>2</v>
      </c>
      <c r="B56" s="271">
        <f>'Plot (2)'!Y37</f>
        <v>0</v>
      </c>
      <c r="C56" s="172">
        <f>'Plot (2)'!Z37</f>
        <v>0</v>
      </c>
      <c r="D56" s="172">
        <f>'Plot (2)'!AA37</f>
        <v>0</v>
      </c>
      <c r="E56" s="172">
        <f>'Plot (2)'!AB37</f>
        <v>0</v>
      </c>
      <c r="F56" s="172" t="b">
        <f t="shared" si="10"/>
        <v>0</v>
      </c>
      <c r="G56" s="303"/>
      <c r="H56" s="290" t="str">
        <f t="shared" si="0"/>
        <v>Not Measured</v>
      </c>
      <c r="I56" s="292">
        <f t="shared" si="1"/>
        <v>0</v>
      </c>
      <c r="J56" s="292">
        <f t="shared" si="2"/>
        <v>0</v>
      </c>
      <c r="K56" s="292">
        <f t="shared" si="3"/>
        <v>0</v>
      </c>
      <c r="L56" s="292">
        <f t="shared" si="4"/>
        <v>0</v>
      </c>
      <c r="M56" s="292">
        <f t="shared" si="5"/>
        <v>0</v>
      </c>
      <c r="N56" s="292">
        <f t="shared" si="6"/>
        <v>0</v>
      </c>
      <c r="P56" s="73"/>
      <c r="Q56" s="73"/>
      <c r="R56" s="166"/>
      <c r="S56" s="73"/>
      <c r="T56" s="71"/>
      <c r="X56" s="76"/>
    </row>
    <row r="57" spans="1:24" ht="13.5" thickBot="1">
      <c r="A57" s="268">
        <v>2</v>
      </c>
      <c r="B57" s="271">
        <f>'Plot (2)'!Y38</f>
        <v>0</v>
      </c>
      <c r="C57" s="172">
        <f>'Plot (2)'!Z38</f>
        <v>0</v>
      </c>
      <c r="D57" s="172">
        <f>'Plot (2)'!AA38</f>
        <v>0</v>
      </c>
      <c r="E57" s="172">
        <f>'Plot (2)'!AB38</f>
        <v>0</v>
      </c>
      <c r="F57" s="172" t="b">
        <f t="shared" si="10"/>
        <v>0</v>
      </c>
      <c r="G57" s="303"/>
      <c r="H57" s="290" t="str">
        <f t="shared" si="0"/>
        <v>Not Measured</v>
      </c>
      <c r="I57" s="292">
        <f t="shared" si="1"/>
        <v>0</v>
      </c>
      <c r="J57" s="292">
        <f t="shared" si="2"/>
        <v>0</v>
      </c>
      <c r="K57" s="292">
        <f t="shared" si="3"/>
        <v>0</v>
      </c>
      <c r="L57" s="292">
        <f t="shared" si="4"/>
        <v>0</v>
      </c>
      <c r="M57" s="292">
        <f t="shared" si="5"/>
        <v>0</v>
      </c>
      <c r="N57" s="292">
        <f t="shared" si="6"/>
        <v>0</v>
      </c>
      <c r="P57" s="73"/>
      <c r="Q57" s="73"/>
      <c r="R57" s="166"/>
      <c r="S57" s="73"/>
      <c r="T57" s="71"/>
      <c r="X57" s="76"/>
    </row>
    <row r="58" spans="1:24" ht="13.5" thickBot="1">
      <c r="A58" s="268">
        <v>2</v>
      </c>
      <c r="B58" s="271">
        <f>'Plot (2)'!Y39</f>
        <v>0</v>
      </c>
      <c r="C58" s="172">
        <f>'Plot (2)'!Z39</f>
        <v>0</v>
      </c>
      <c r="D58" s="172">
        <f>'Plot (2)'!AA39</f>
        <v>0</v>
      </c>
      <c r="E58" s="172">
        <f>'Plot (2)'!AB39</f>
        <v>0</v>
      </c>
      <c r="F58" s="172" t="b">
        <f t="shared" si="10"/>
        <v>0</v>
      </c>
      <c r="G58" s="303"/>
      <c r="H58" s="290" t="str">
        <f t="shared" si="0"/>
        <v>Not Measured</v>
      </c>
      <c r="I58" s="292">
        <f t="shared" si="1"/>
        <v>0</v>
      </c>
      <c r="J58" s="292">
        <f t="shared" si="2"/>
        <v>0</v>
      </c>
      <c r="K58" s="292">
        <f t="shared" si="3"/>
        <v>0</v>
      </c>
      <c r="L58" s="292">
        <f t="shared" si="4"/>
        <v>0</v>
      </c>
      <c r="M58" s="292">
        <f t="shared" si="5"/>
        <v>0</v>
      </c>
      <c r="N58" s="292">
        <f t="shared" si="6"/>
        <v>0</v>
      </c>
      <c r="P58" s="73"/>
      <c r="Q58" s="73"/>
      <c r="R58" s="166"/>
      <c r="S58" s="73"/>
      <c r="T58" s="71"/>
      <c r="X58" s="76"/>
    </row>
    <row r="59" spans="1:24" ht="13.5" thickBot="1">
      <c r="A59" s="273">
        <v>2</v>
      </c>
      <c r="B59" s="272">
        <f>'Plot (2)'!Y40</f>
        <v>0</v>
      </c>
      <c r="C59" s="97">
        <f>'Plot (2)'!Z40</f>
        <v>0</v>
      </c>
      <c r="D59" s="97">
        <f>'Plot (2)'!AA40</f>
        <v>0</v>
      </c>
      <c r="E59" s="97">
        <f>'Plot (2)'!AB40</f>
        <v>0</v>
      </c>
      <c r="F59" s="97" t="b">
        <f t="shared" si="10"/>
        <v>0</v>
      </c>
      <c r="G59" s="304"/>
      <c r="H59" s="290" t="str">
        <f t="shared" si="0"/>
        <v>Not Measured</v>
      </c>
      <c r="I59" s="305">
        <f t="shared" si="1"/>
        <v>0</v>
      </c>
      <c r="J59" s="305">
        <f t="shared" si="2"/>
        <v>0</v>
      </c>
      <c r="K59" s="305">
        <f t="shared" si="3"/>
        <v>0</v>
      </c>
      <c r="L59" s="305">
        <f t="shared" si="4"/>
        <v>0</v>
      </c>
      <c r="M59" s="305">
        <f t="shared" si="5"/>
        <v>0</v>
      </c>
      <c r="N59" s="305">
        <f t="shared" si="6"/>
        <v>0</v>
      </c>
      <c r="P59" s="73"/>
      <c r="Q59" s="73"/>
      <c r="R59" s="166"/>
      <c r="S59" s="73"/>
      <c r="T59" s="71"/>
      <c r="X59" s="76"/>
    </row>
    <row r="60" spans="1:24" ht="13.5" thickBot="1">
      <c r="A60" s="268">
        <v>3</v>
      </c>
      <c r="B60" s="271">
        <f>'Plot (3)'!Y12</f>
        <v>0</v>
      </c>
      <c r="C60" s="172">
        <f>'Plot (3)'!Z12</f>
        <v>0</v>
      </c>
      <c r="D60" s="172">
        <f>'Plot (3)'!AA12</f>
        <v>0</v>
      </c>
      <c r="E60" s="172">
        <f>'Plot (3)'!AB12</f>
        <v>0</v>
      </c>
      <c r="F60" s="172" t="b">
        <f>F44</f>
        <v>0</v>
      </c>
      <c r="G60" s="303"/>
      <c r="H60" s="290" t="str">
        <f t="shared" si="0"/>
        <v>Not Measured</v>
      </c>
      <c r="I60" s="292">
        <f t="shared" si="1"/>
        <v>0</v>
      </c>
      <c r="J60" s="292">
        <f t="shared" si="2"/>
        <v>0</v>
      </c>
      <c r="K60" s="292">
        <f t="shared" si="3"/>
        <v>0</v>
      </c>
      <c r="L60" s="292">
        <f t="shared" si="4"/>
        <v>0</v>
      </c>
      <c r="M60" s="292">
        <f t="shared" si="5"/>
        <v>0</v>
      </c>
      <c r="N60" s="292">
        <f t="shared" si="6"/>
        <v>0</v>
      </c>
      <c r="P60" s="73"/>
      <c r="Q60" s="73"/>
      <c r="R60" s="166"/>
      <c r="S60" s="73"/>
      <c r="T60" s="71"/>
      <c r="X60" s="76"/>
    </row>
    <row r="61" spans="1:24" ht="13.5" thickBot="1">
      <c r="A61" s="268">
        <v>3</v>
      </c>
      <c r="B61" s="271">
        <f>'Plot (3)'!Y13</f>
        <v>0</v>
      </c>
      <c r="C61" s="172">
        <f>'Plot (3)'!Z13</f>
        <v>0</v>
      </c>
      <c r="D61" s="172">
        <f>'Plot (3)'!AA13</f>
        <v>0</v>
      </c>
      <c r="E61" s="172">
        <f>'Plot (3)'!AB13</f>
        <v>0</v>
      </c>
      <c r="F61" s="172" t="b">
        <f t="shared" ref="F61:F73" si="11">F60</f>
        <v>0</v>
      </c>
      <c r="G61" s="303"/>
      <c r="H61" s="290" t="str">
        <f t="shared" si="0"/>
        <v>Not Measured</v>
      </c>
      <c r="I61" s="292">
        <f t="shared" si="1"/>
        <v>0</v>
      </c>
      <c r="J61" s="292">
        <f t="shared" si="2"/>
        <v>0</v>
      </c>
      <c r="K61" s="292">
        <f t="shared" si="3"/>
        <v>0</v>
      </c>
      <c r="L61" s="292">
        <f t="shared" si="4"/>
        <v>0</v>
      </c>
      <c r="M61" s="292">
        <f t="shared" si="5"/>
        <v>0</v>
      </c>
      <c r="N61" s="292">
        <f t="shared" si="6"/>
        <v>0</v>
      </c>
      <c r="P61" s="73"/>
      <c r="Q61" s="73"/>
      <c r="R61" s="166"/>
      <c r="S61" s="73"/>
      <c r="T61" s="71"/>
      <c r="X61" s="76"/>
    </row>
    <row r="62" spans="1:24" ht="13.5" thickBot="1">
      <c r="A62" s="268">
        <v>3</v>
      </c>
      <c r="B62" s="271">
        <f>'Plot (3)'!Y14</f>
        <v>0</v>
      </c>
      <c r="C62" s="172">
        <f>'Plot (3)'!Z14</f>
        <v>0</v>
      </c>
      <c r="D62" s="172">
        <f>'Plot (3)'!AA14</f>
        <v>0</v>
      </c>
      <c r="E62" s="172">
        <f>'Plot (3)'!AB14</f>
        <v>0</v>
      </c>
      <c r="F62" s="172" t="b">
        <f t="shared" si="11"/>
        <v>0</v>
      </c>
      <c r="G62" s="303"/>
      <c r="H62" s="290" t="str">
        <f t="shared" si="0"/>
        <v>Not Measured</v>
      </c>
      <c r="I62" s="292">
        <f t="shared" si="1"/>
        <v>0</v>
      </c>
      <c r="J62" s="292">
        <f t="shared" si="2"/>
        <v>0</v>
      </c>
      <c r="K62" s="292">
        <f t="shared" si="3"/>
        <v>0</v>
      </c>
      <c r="L62" s="292">
        <f t="shared" si="4"/>
        <v>0</v>
      </c>
      <c r="M62" s="292">
        <f t="shared" si="5"/>
        <v>0</v>
      </c>
      <c r="N62" s="292">
        <f t="shared" si="6"/>
        <v>0</v>
      </c>
      <c r="P62" s="73"/>
      <c r="Q62" s="73"/>
      <c r="R62" s="166"/>
      <c r="S62" s="73"/>
      <c r="T62" s="71"/>
      <c r="X62" s="76"/>
    </row>
    <row r="63" spans="1:24" ht="13.5" thickBot="1">
      <c r="A63" s="268">
        <v>3</v>
      </c>
      <c r="B63" s="271">
        <f>'Plot (3)'!Y15</f>
        <v>0</v>
      </c>
      <c r="C63" s="172">
        <f>'Plot (3)'!Z15</f>
        <v>0</v>
      </c>
      <c r="D63" s="172">
        <f>'Plot (3)'!AA15</f>
        <v>0</v>
      </c>
      <c r="E63" s="172">
        <f>'Plot (3)'!AB15</f>
        <v>0</v>
      </c>
      <c r="F63" s="172" t="b">
        <f t="shared" si="11"/>
        <v>0</v>
      </c>
      <c r="G63" s="303"/>
      <c r="H63" s="290" t="str">
        <f t="shared" si="0"/>
        <v>Not Measured</v>
      </c>
      <c r="I63" s="292">
        <f t="shared" si="1"/>
        <v>0</v>
      </c>
      <c r="J63" s="292">
        <f t="shared" si="2"/>
        <v>0</v>
      </c>
      <c r="K63" s="292">
        <f t="shared" si="3"/>
        <v>0</v>
      </c>
      <c r="L63" s="292">
        <f t="shared" si="4"/>
        <v>0</v>
      </c>
      <c r="M63" s="292">
        <f t="shared" si="5"/>
        <v>0</v>
      </c>
      <c r="N63" s="292">
        <f t="shared" si="6"/>
        <v>0</v>
      </c>
      <c r="P63" s="73"/>
      <c r="Q63" s="73"/>
      <c r="R63" s="166"/>
      <c r="S63" s="73"/>
      <c r="T63" s="71"/>
      <c r="X63" s="76"/>
    </row>
    <row r="64" spans="1:24" ht="13.5" thickBot="1">
      <c r="A64" s="268">
        <v>3</v>
      </c>
      <c r="B64" s="271">
        <f>'Plot (3)'!Y16</f>
        <v>0</v>
      </c>
      <c r="C64" s="172">
        <f>'Plot (3)'!Z16</f>
        <v>0</v>
      </c>
      <c r="D64" s="172">
        <f>'Plot (3)'!AA16</f>
        <v>0</v>
      </c>
      <c r="E64" s="172">
        <f>'Plot (3)'!AB16</f>
        <v>0</v>
      </c>
      <c r="F64" s="172" t="b">
        <f t="shared" si="11"/>
        <v>0</v>
      </c>
      <c r="G64" s="303"/>
      <c r="H64" s="290" t="str">
        <f t="shared" si="0"/>
        <v>Not Measured</v>
      </c>
      <c r="I64" s="292">
        <f t="shared" si="1"/>
        <v>0</v>
      </c>
      <c r="J64" s="292">
        <f t="shared" si="2"/>
        <v>0</v>
      </c>
      <c r="K64" s="292">
        <f t="shared" si="3"/>
        <v>0</v>
      </c>
      <c r="L64" s="292">
        <f t="shared" si="4"/>
        <v>0</v>
      </c>
      <c r="M64" s="292">
        <f t="shared" si="5"/>
        <v>0</v>
      </c>
      <c r="N64" s="292">
        <f t="shared" si="6"/>
        <v>0</v>
      </c>
      <c r="P64" s="73"/>
      <c r="Q64" s="73"/>
      <c r="R64" s="166"/>
      <c r="S64" s="73"/>
      <c r="T64" s="71"/>
      <c r="X64" s="76"/>
    </row>
    <row r="65" spans="1:24" ht="13.5" thickBot="1">
      <c r="A65" s="268">
        <v>3</v>
      </c>
      <c r="B65" s="271">
        <f>'Plot (3)'!Y17</f>
        <v>0</v>
      </c>
      <c r="C65" s="172">
        <f>'Plot (3)'!Z17</f>
        <v>0</v>
      </c>
      <c r="D65" s="172">
        <f>'Plot (3)'!AA17</f>
        <v>0</v>
      </c>
      <c r="E65" s="172">
        <f>'Plot (3)'!AB17</f>
        <v>0</v>
      </c>
      <c r="F65" s="172" t="b">
        <f t="shared" si="11"/>
        <v>0</v>
      </c>
      <c r="G65" s="303"/>
      <c r="H65" s="290" t="str">
        <f t="shared" si="0"/>
        <v>Not Measured</v>
      </c>
      <c r="I65" s="292">
        <f t="shared" si="1"/>
        <v>0</v>
      </c>
      <c r="J65" s="292">
        <f t="shared" si="2"/>
        <v>0</v>
      </c>
      <c r="K65" s="292">
        <f t="shared" si="3"/>
        <v>0</v>
      </c>
      <c r="L65" s="292">
        <f t="shared" si="4"/>
        <v>0</v>
      </c>
      <c r="M65" s="292">
        <f t="shared" si="5"/>
        <v>0</v>
      </c>
      <c r="N65" s="292">
        <f t="shared" si="6"/>
        <v>0</v>
      </c>
      <c r="P65" s="73"/>
      <c r="Q65" s="73"/>
      <c r="R65" s="166"/>
      <c r="S65" s="73"/>
      <c r="T65" s="71"/>
      <c r="X65" s="76"/>
    </row>
    <row r="66" spans="1:24" ht="13.5" thickBot="1">
      <c r="A66" s="268">
        <v>3</v>
      </c>
      <c r="B66" s="271">
        <f>'Plot (3)'!Y18</f>
        <v>0</v>
      </c>
      <c r="C66" s="172">
        <f>'Plot (3)'!Z18</f>
        <v>0</v>
      </c>
      <c r="D66" s="172">
        <f>'Plot (3)'!AA18</f>
        <v>0</v>
      </c>
      <c r="E66" s="172">
        <f>'Plot (3)'!AB18</f>
        <v>0</v>
      </c>
      <c r="F66" s="172" t="b">
        <f t="shared" si="11"/>
        <v>0</v>
      </c>
      <c r="G66" s="303"/>
      <c r="H66" s="290" t="str">
        <f t="shared" si="0"/>
        <v>Not Measured</v>
      </c>
      <c r="I66" s="292">
        <f t="shared" si="1"/>
        <v>0</v>
      </c>
      <c r="J66" s="292">
        <f t="shared" si="2"/>
        <v>0</v>
      </c>
      <c r="K66" s="292">
        <f t="shared" si="3"/>
        <v>0</v>
      </c>
      <c r="L66" s="292">
        <f t="shared" si="4"/>
        <v>0</v>
      </c>
      <c r="M66" s="292">
        <f t="shared" si="5"/>
        <v>0</v>
      </c>
      <c r="N66" s="292">
        <f t="shared" si="6"/>
        <v>0</v>
      </c>
      <c r="P66" s="73"/>
      <c r="Q66" s="73"/>
      <c r="R66" s="166"/>
      <c r="S66" s="73"/>
      <c r="T66" s="71"/>
      <c r="X66" s="76"/>
    </row>
    <row r="67" spans="1:24" ht="13.5" thickBot="1">
      <c r="A67" s="268">
        <v>3</v>
      </c>
      <c r="B67" s="271">
        <f>'Plot (3)'!Y19</f>
        <v>0</v>
      </c>
      <c r="C67" s="172">
        <f>'Plot (3)'!Z19</f>
        <v>0</v>
      </c>
      <c r="D67" s="172">
        <f>'Plot (3)'!AA19</f>
        <v>0</v>
      </c>
      <c r="E67" s="172">
        <f>'Plot (3)'!AB19</f>
        <v>0</v>
      </c>
      <c r="F67" s="172" t="b">
        <f t="shared" si="11"/>
        <v>0</v>
      </c>
      <c r="G67" s="303"/>
      <c r="H67" s="290" t="str">
        <f t="shared" ref="H67:H130" si="12">IF(D67=0,"Not Measured",(IF((B67)=0,"No Species",IF((B67)="Plc",POWER(10,(-4.349054+(1.82276*LOG10(C67))+(1.10812*LOG10(D67)))),IF((B67)="Pli",POWER(10,(-4.349054+(1.82276*LOG10(C67))+(1.10812*LOG10(D67)))),IF((B67)="Cw",POWER(10,(-4.139118+(1.71677*LOG10(C67))+(1.04742*LOG10(D67)))),IF((B67)="Bl",POWER(10,(-4.266202+(1.78296*LOG10(C67))+(1.10382*LOG10(D67)))),IF((B67)="Fdc",POWER(10,(-4.319071+(1.81382*LOG10(C67))+(1.04242*LOG10(D67)))),IF((B67)="Hw",POWER(10,(-4.41882+(1.86778*LOG10(C67))+(1.09989*LOG10(D67)))),IF((B67)="Ss",POWER(10,(-4.310416+(1.82284*LOG10(C67))+(1.05729*LOG10(D67)))),IF((B67)="Sx",POWER(10,(-4.310416+(1.82284*LOG10(C67))+(1.05729*LOG10(D67)))),IF((B67)="Se",POWER(10,(-4.310416+(1.82284*LOG10(C67))+(1.05729*LOG10(D67)))),IF((B67)="Dr",POWER(10,(-4.431705+(1.89057*LOG10(C67))+(1.09077*LOG10(D67)))),IF((B67)="Pw",POWER(10,(-4.3005226+(1.8578*LOG10(C67))+(1.02225*LOG10(D67)))),IF((B67)="Yc",POWER(10,(-4.187127+(1.77736*LOG10(C67))+(1.03299*LOG10(D67)))),"Unknown Species")))))))))))))))</f>
        <v>Not Measured</v>
      </c>
      <c r="I67" s="292">
        <f t="shared" ref="I67:I130" si="13">0.00007854*(C67^2)</f>
        <v>0</v>
      </c>
      <c r="J67" s="292">
        <f t="shared" ref="J67:J130" si="14">IF(E67=0,I67,0)</f>
        <v>0</v>
      </c>
      <c r="K67" s="292">
        <f t="shared" ref="K67:K130" si="15">IF(E67&gt;0,I67,0)</f>
        <v>0</v>
      </c>
      <c r="L67" s="292">
        <f t="shared" ref="L67:L130" si="16">IF(E67="DSG",I67, (IF(E67="DSS",I67, (IF(E67="DSC",I67, (IF(E67="DSB",I67,0)))))))</f>
        <v>0</v>
      </c>
      <c r="M67" s="292">
        <f t="shared" ref="M67:M130" si="17">IF(E67="DRA",I67, (IF(E67="DRL",I67, (IF(E67="DRT",I67, (IF(E67="DRN",I67, (IF(E67="DRB",I67,0)))))))))</f>
        <v>0</v>
      </c>
      <c r="N67" s="292">
        <f t="shared" ref="N67:N130" si="18">IF(E67="IBM",I67,0)</f>
        <v>0</v>
      </c>
      <c r="P67" s="73"/>
      <c r="Q67" s="73"/>
      <c r="R67" s="166"/>
      <c r="S67" s="73"/>
      <c r="T67" s="71"/>
      <c r="X67" s="76"/>
    </row>
    <row r="68" spans="1:24" ht="13.5" thickBot="1">
      <c r="A68" s="268">
        <v>3</v>
      </c>
      <c r="B68" s="271">
        <f>'Plot (3)'!Y20</f>
        <v>0</v>
      </c>
      <c r="C68" s="172">
        <f>'Plot (3)'!Z20</f>
        <v>0</v>
      </c>
      <c r="D68" s="172">
        <f>'Plot (3)'!AA20</f>
        <v>0</v>
      </c>
      <c r="E68" s="172">
        <f>'Plot (3)'!AB20</f>
        <v>0</v>
      </c>
      <c r="F68" s="172" t="b">
        <f t="shared" si="11"/>
        <v>0</v>
      </c>
      <c r="G68" s="303"/>
      <c r="H68" s="290" t="str">
        <f t="shared" si="12"/>
        <v>Not Measured</v>
      </c>
      <c r="I68" s="292">
        <f t="shared" si="13"/>
        <v>0</v>
      </c>
      <c r="J68" s="292">
        <f t="shared" si="14"/>
        <v>0</v>
      </c>
      <c r="K68" s="292">
        <f t="shared" si="15"/>
        <v>0</v>
      </c>
      <c r="L68" s="292">
        <f t="shared" si="16"/>
        <v>0</v>
      </c>
      <c r="M68" s="292">
        <f t="shared" si="17"/>
        <v>0</v>
      </c>
      <c r="N68" s="292">
        <f t="shared" si="18"/>
        <v>0</v>
      </c>
      <c r="P68" s="73"/>
      <c r="Q68" s="73"/>
      <c r="R68" s="166"/>
      <c r="S68" s="73"/>
      <c r="T68" s="71"/>
      <c r="X68" s="76"/>
    </row>
    <row r="69" spans="1:24" ht="13.5" thickBot="1">
      <c r="A69" s="268">
        <v>3</v>
      </c>
      <c r="B69" s="271">
        <f>'Plot (3)'!Y21</f>
        <v>0</v>
      </c>
      <c r="C69" s="172">
        <f>'Plot (3)'!Z21</f>
        <v>0</v>
      </c>
      <c r="D69" s="172">
        <f>'Plot (3)'!AA21</f>
        <v>0</v>
      </c>
      <c r="E69" s="172">
        <f>'Plot (3)'!AB21</f>
        <v>0</v>
      </c>
      <c r="F69" s="172" t="b">
        <f t="shared" si="11"/>
        <v>0</v>
      </c>
      <c r="G69" s="303"/>
      <c r="H69" s="290" t="str">
        <f t="shared" si="12"/>
        <v>Not Measured</v>
      </c>
      <c r="I69" s="292">
        <f t="shared" si="13"/>
        <v>0</v>
      </c>
      <c r="J69" s="292">
        <f t="shared" si="14"/>
        <v>0</v>
      </c>
      <c r="K69" s="292">
        <f t="shared" si="15"/>
        <v>0</v>
      </c>
      <c r="L69" s="292">
        <f t="shared" si="16"/>
        <v>0</v>
      </c>
      <c r="M69" s="292">
        <f t="shared" si="17"/>
        <v>0</v>
      </c>
      <c r="N69" s="292">
        <f t="shared" si="18"/>
        <v>0</v>
      </c>
      <c r="P69" s="73"/>
      <c r="Q69" s="73"/>
      <c r="R69" s="166"/>
      <c r="S69" s="73"/>
      <c r="T69" s="71"/>
      <c r="X69" s="76"/>
    </row>
    <row r="70" spans="1:24" ht="13.5" thickBot="1">
      <c r="A70" s="268">
        <v>3</v>
      </c>
      <c r="B70" s="271">
        <f>'Plot (3)'!Y22</f>
        <v>0</v>
      </c>
      <c r="C70" s="172">
        <f>'Plot (3)'!Z22</f>
        <v>0</v>
      </c>
      <c r="D70" s="172">
        <f>'Plot (3)'!AA22</f>
        <v>0</v>
      </c>
      <c r="E70" s="172">
        <f>'Plot (3)'!AB22</f>
        <v>0</v>
      </c>
      <c r="F70" s="172" t="b">
        <f t="shared" si="11"/>
        <v>0</v>
      </c>
      <c r="G70" s="303"/>
      <c r="H70" s="290" t="str">
        <f t="shared" si="12"/>
        <v>Not Measured</v>
      </c>
      <c r="I70" s="292">
        <f t="shared" si="13"/>
        <v>0</v>
      </c>
      <c r="J70" s="292">
        <f t="shared" si="14"/>
        <v>0</v>
      </c>
      <c r="K70" s="292">
        <f t="shared" si="15"/>
        <v>0</v>
      </c>
      <c r="L70" s="292">
        <f t="shared" si="16"/>
        <v>0</v>
      </c>
      <c r="M70" s="292">
        <f t="shared" si="17"/>
        <v>0</v>
      </c>
      <c r="N70" s="292">
        <f t="shared" si="18"/>
        <v>0</v>
      </c>
      <c r="P70" s="73"/>
      <c r="Q70" s="73"/>
      <c r="R70" s="166"/>
      <c r="S70" s="73"/>
      <c r="T70" s="71"/>
      <c r="X70" s="76"/>
    </row>
    <row r="71" spans="1:24" ht="13.5" thickBot="1">
      <c r="A71" s="268">
        <v>3</v>
      </c>
      <c r="B71" s="271">
        <f>'Plot (3)'!Y23</f>
        <v>0</v>
      </c>
      <c r="C71" s="172">
        <f>'Plot (3)'!Z23</f>
        <v>0</v>
      </c>
      <c r="D71" s="172">
        <f>'Plot (3)'!AA23</f>
        <v>0</v>
      </c>
      <c r="E71" s="172">
        <f>'Plot (3)'!AB23</f>
        <v>0</v>
      </c>
      <c r="F71" s="172" t="b">
        <f t="shared" si="11"/>
        <v>0</v>
      </c>
      <c r="G71" s="303"/>
      <c r="H71" s="290" t="str">
        <f t="shared" si="12"/>
        <v>Not Measured</v>
      </c>
      <c r="I71" s="292">
        <f t="shared" si="13"/>
        <v>0</v>
      </c>
      <c r="J71" s="292">
        <f t="shared" si="14"/>
        <v>0</v>
      </c>
      <c r="K71" s="292">
        <f t="shared" si="15"/>
        <v>0</v>
      </c>
      <c r="L71" s="292">
        <f t="shared" si="16"/>
        <v>0</v>
      </c>
      <c r="M71" s="292">
        <f t="shared" si="17"/>
        <v>0</v>
      </c>
      <c r="N71" s="292">
        <f t="shared" si="18"/>
        <v>0</v>
      </c>
      <c r="P71" s="73"/>
      <c r="Q71" s="73"/>
      <c r="R71" s="166"/>
      <c r="S71" s="73"/>
      <c r="T71" s="71"/>
      <c r="X71" s="76"/>
    </row>
    <row r="72" spans="1:24" ht="13.5" thickBot="1">
      <c r="A72" s="268">
        <v>3</v>
      </c>
      <c r="B72" s="271">
        <f>'Plot (3)'!Y24</f>
        <v>0</v>
      </c>
      <c r="C72" s="172">
        <f>'Plot (3)'!Z24</f>
        <v>0</v>
      </c>
      <c r="D72" s="172">
        <f>'Plot (3)'!AA24</f>
        <v>0</v>
      </c>
      <c r="E72" s="172">
        <f>'Plot (3)'!AB24</f>
        <v>0</v>
      </c>
      <c r="F72" s="172" t="b">
        <f t="shared" si="11"/>
        <v>0</v>
      </c>
      <c r="G72" s="303"/>
      <c r="H72" s="290" t="str">
        <f t="shared" si="12"/>
        <v>Not Measured</v>
      </c>
      <c r="I72" s="292">
        <f t="shared" si="13"/>
        <v>0</v>
      </c>
      <c r="J72" s="292">
        <f t="shared" si="14"/>
        <v>0</v>
      </c>
      <c r="K72" s="292">
        <f t="shared" si="15"/>
        <v>0</v>
      </c>
      <c r="L72" s="292">
        <f t="shared" si="16"/>
        <v>0</v>
      </c>
      <c r="M72" s="292">
        <f t="shared" si="17"/>
        <v>0</v>
      </c>
      <c r="N72" s="292">
        <f t="shared" si="18"/>
        <v>0</v>
      </c>
      <c r="P72" s="73"/>
      <c r="Q72" s="73"/>
      <c r="R72" s="166"/>
      <c r="S72" s="73"/>
      <c r="T72" s="71"/>
      <c r="X72" s="76"/>
    </row>
    <row r="73" spans="1:24" ht="13.5" thickBot="1">
      <c r="A73" s="268">
        <v>3</v>
      </c>
      <c r="B73" s="271">
        <f>'Plot (3)'!Y25</f>
        <v>0</v>
      </c>
      <c r="C73" s="172">
        <f>'Plot (3)'!Z25</f>
        <v>0</v>
      </c>
      <c r="D73" s="172">
        <f>'Plot (3)'!AA25</f>
        <v>0</v>
      </c>
      <c r="E73" s="172">
        <f>'Plot (3)'!AB25</f>
        <v>0</v>
      </c>
      <c r="F73" s="172" t="b">
        <f t="shared" si="11"/>
        <v>0</v>
      </c>
      <c r="G73" s="303"/>
      <c r="H73" s="290" t="str">
        <f t="shared" si="12"/>
        <v>Not Measured</v>
      </c>
      <c r="I73" s="292">
        <f t="shared" si="13"/>
        <v>0</v>
      </c>
      <c r="J73" s="292">
        <f t="shared" si="14"/>
        <v>0</v>
      </c>
      <c r="K73" s="292">
        <f t="shared" si="15"/>
        <v>0</v>
      </c>
      <c r="L73" s="292">
        <f t="shared" si="16"/>
        <v>0</v>
      </c>
      <c r="M73" s="292">
        <f t="shared" si="17"/>
        <v>0</v>
      </c>
      <c r="N73" s="292">
        <f t="shared" si="18"/>
        <v>0</v>
      </c>
      <c r="P73" s="73"/>
      <c r="Q73" s="73"/>
      <c r="R73" s="166"/>
      <c r="S73" s="73"/>
      <c r="T73" s="71"/>
      <c r="X73" s="76"/>
    </row>
    <row r="74" spans="1:24" ht="13.5" thickBot="1">
      <c r="A74" s="268">
        <v>3</v>
      </c>
      <c r="B74" s="271">
        <f>'Plot (3)'!Y26</f>
        <v>0</v>
      </c>
      <c r="C74" s="172">
        <f>'Plot (3)'!Z26</f>
        <v>0</v>
      </c>
      <c r="D74" s="172">
        <f>'Plot (3)'!AA26</f>
        <v>0</v>
      </c>
      <c r="E74" s="172">
        <f>'Plot (3)'!AB26</f>
        <v>0</v>
      </c>
      <c r="F74" s="172" t="b">
        <f t="shared" ref="F74:F79" si="19">F73</f>
        <v>0</v>
      </c>
      <c r="G74" s="303"/>
      <c r="H74" s="290" t="str">
        <f t="shared" si="12"/>
        <v>Not Measured</v>
      </c>
      <c r="I74" s="292">
        <f t="shared" si="13"/>
        <v>0</v>
      </c>
      <c r="J74" s="292">
        <f t="shared" si="14"/>
        <v>0</v>
      </c>
      <c r="K74" s="292">
        <f t="shared" si="15"/>
        <v>0</v>
      </c>
      <c r="L74" s="292">
        <f t="shared" si="16"/>
        <v>0</v>
      </c>
      <c r="M74" s="292">
        <f t="shared" si="17"/>
        <v>0</v>
      </c>
      <c r="N74" s="292">
        <f t="shared" si="18"/>
        <v>0</v>
      </c>
      <c r="P74" s="73"/>
      <c r="Q74" s="73"/>
      <c r="R74" s="166"/>
      <c r="S74" s="73"/>
      <c r="T74" s="71"/>
      <c r="X74" s="76"/>
    </row>
    <row r="75" spans="1:24" ht="13.5" thickBot="1">
      <c r="A75" s="268">
        <v>3</v>
      </c>
      <c r="B75" s="271">
        <f>'Plot (3)'!Y27</f>
        <v>0</v>
      </c>
      <c r="C75" s="172">
        <f>'Plot (3)'!Z27</f>
        <v>0</v>
      </c>
      <c r="D75" s="172">
        <f>'Plot (3)'!AA27</f>
        <v>0</v>
      </c>
      <c r="E75" s="172">
        <f>'Plot (3)'!AB27</f>
        <v>0</v>
      </c>
      <c r="F75" s="172" t="b">
        <f t="shared" si="19"/>
        <v>0</v>
      </c>
      <c r="G75" s="303"/>
      <c r="H75" s="290" t="str">
        <f t="shared" si="12"/>
        <v>Not Measured</v>
      </c>
      <c r="I75" s="292">
        <f t="shared" si="13"/>
        <v>0</v>
      </c>
      <c r="J75" s="292">
        <f t="shared" si="14"/>
        <v>0</v>
      </c>
      <c r="K75" s="292">
        <f t="shared" si="15"/>
        <v>0</v>
      </c>
      <c r="L75" s="292">
        <f t="shared" si="16"/>
        <v>0</v>
      </c>
      <c r="M75" s="292">
        <f t="shared" si="17"/>
        <v>0</v>
      </c>
      <c r="N75" s="292">
        <f t="shared" si="18"/>
        <v>0</v>
      </c>
      <c r="P75" s="73"/>
      <c r="Q75" s="73"/>
      <c r="R75" s="166"/>
      <c r="S75" s="73"/>
      <c r="T75" s="71"/>
      <c r="X75" s="76"/>
    </row>
    <row r="76" spans="1:24" ht="13.5" thickBot="1">
      <c r="A76" s="268">
        <v>3</v>
      </c>
      <c r="B76" s="271">
        <f>'Plot (3)'!Y28</f>
        <v>0</v>
      </c>
      <c r="C76" s="172">
        <f>'Plot (3)'!Z28</f>
        <v>0</v>
      </c>
      <c r="D76" s="172">
        <f>'Plot (3)'!AA28</f>
        <v>0</v>
      </c>
      <c r="E76" s="172">
        <f>'Plot (3)'!AB28</f>
        <v>0</v>
      </c>
      <c r="F76" s="172" t="b">
        <f t="shared" si="19"/>
        <v>0</v>
      </c>
      <c r="G76" s="303"/>
      <c r="H76" s="290" t="str">
        <f t="shared" si="12"/>
        <v>Not Measured</v>
      </c>
      <c r="I76" s="292">
        <f t="shared" si="13"/>
        <v>0</v>
      </c>
      <c r="J76" s="292">
        <f t="shared" si="14"/>
        <v>0</v>
      </c>
      <c r="K76" s="292">
        <f t="shared" si="15"/>
        <v>0</v>
      </c>
      <c r="L76" s="292">
        <f t="shared" si="16"/>
        <v>0</v>
      </c>
      <c r="M76" s="292">
        <f t="shared" si="17"/>
        <v>0</v>
      </c>
      <c r="N76" s="292">
        <f t="shared" si="18"/>
        <v>0</v>
      </c>
      <c r="P76" s="73"/>
      <c r="Q76" s="73"/>
      <c r="R76" s="166"/>
      <c r="S76" s="73"/>
      <c r="T76" s="71"/>
      <c r="X76" s="76"/>
    </row>
    <row r="77" spans="1:24" ht="13.5" thickBot="1">
      <c r="A77" s="268">
        <v>3</v>
      </c>
      <c r="B77" s="271">
        <f>'Plot (3)'!Y29</f>
        <v>0</v>
      </c>
      <c r="C77" s="172">
        <f>'Plot (3)'!Z29</f>
        <v>0</v>
      </c>
      <c r="D77" s="172">
        <f>'Plot (3)'!AA29</f>
        <v>0</v>
      </c>
      <c r="E77" s="172">
        <f>'Plot (3)'!AB29</f>
        <v>0</v>
      </c>
      <c r="F77" s="172" t="b">
        <f t="shared" si="19"/>
        <v>0</v>
      </c>
      <c r="G77" s="303"/>
      <c r="H77" s="290" t="str">
        <f t="shared" si="12"/>
        <v>Not Measured</v>
      </c>
      <c r="I77" s="292">
        <f t="shared" si="13"/>
        <v>0</v>
      </c>
      <c r="J77" s="292">
        <f t="shared" si="14"/>
        <v>0</v>
      </c>
      <c r="K77" s="292">
        <f t="shared" si="15"/>
        <v>0</v>
      </c>
      <c r="L77" s="292">
        <f t="shared" si="16"/>
        <v>0</v>
      </c>
      <c r="M77" s="292">
        <f t="shared" si="17"/>
        <v>0</v>
      </c>
      <c r="N77" s="292">
        <f t="shared" si="18"/>
        <v>0</v>
      </c>
      <c r="P77" s="73"/>
      <c r="Q77" s="73"/>
      <c r="R77" s="166"/>
      <c r="S77" s="73"/>
      <c r="T77" s="71"/>
      <c r="X77" s="76"/>
    </row>
    <row r="78" spans="1:24" ht="13.5" thickBot="1">
      <c r="A78" s="268">
        <v>3</v>
      </c>
      <c r="B78" s="271">
        <f>'Plot (3)'!Y30</f>
        <v>0</v>
      </c>
      <c r="C78" s="172">
        <f>'Plot (3)'!Z30</f>
        <v>0</v>
      </c>
      <c r="D78" s="172">
        <f>'Plot (3)'!AA30</f>
        <v>0</v>
      </c>
      <c r="E78" s="172">
        <f>'Plot (3)'!AB30</f>
        <v>0</v>
      </c>
      <c r="F78" s="172" t="b">
        <f t="shared" si="19"/>
        <v>0</v>
      </c>
      <c r="G78" s="303"/>
      <c r="H78" s="290" t="str">
        <f t="shared" si="12"/>
        <v>Not Measured</v>
      </c>
      <c r="I78" s="292">
        <f t="shared" si="13"/>
        <v>0</v>
      </c>
      <c r="J78" s="292">
        <f t="shared" si="14"/>
        <v>0</v>
      </c>
      <c r="K78" s="292">
        <f t="shared" si="15"/>
        <v>0</v>
      </c>
      <c r="L78" s="292">
        <f t="shared" si="16"/>
        <v>0</v>
      </c>
      <c r="M78" s="292">
        <f t="shared" si="17"/>
        <v>0</v>
      </c>
      <c r="N78" s="292">
        <f t="shared" si="18"/>
        <v>0</v>
      </c>
      <c r="P78" s="73"/>
      <c r="Q78" s="73"/>
      <c r="R78" s="166"/>
      <c r="S78" s="73"/>
      <c r="T78" s="71"/>
      <c r="X78" s="76"/>
    </row>
    <row r="79" spans="1:24" ht="13.5" thickBot="1">
      <c r="A79" s="268">
        <v>3</v>
      </c>
      <c r="B79" s="271">
        <f>'Plot (3)'!Y31</f>
        <v>0</v>
      </c>
      <c r="C79" s="172">
        <f>'Plot (3)'!Z31</f>
        <v>0</v>
      </c>
      <c r="D79" s="172">
        <f>'Plot (3)'!AA31</f>
        <v>0</v>
      </c>
      <c r="E79" s="172">
        <f>'Plot (3)'!AB31</f>
        <v>0</v>
      </c>
      <c r="F79" s="172" t="b">
        <f t="shared" si="19"/>
        <v>0</v>
      </c>
      <c r="G79" s="303"/>
      <c r="H79" s="290" t="str">
        <f t="shared" si="12"/>
        <v>Not Measured</v>
      </c>
      <c r="I79" s="292">
        <f t="shared" si="13"/>
        <v>0</v>
      </c>
      <c r="J79" s="292">
        <f t="shared" si="14"/>
        <v>0</v>
      </c>
      <c r="K79" s="292">
        <f t="shared" si="15"/>
        <v>0</v>
      </c>
      <c r="L79" s="292">
        <f t="shared" si="16"/>
        <v>0</v>
      </c>
      <c r="M79" s="292">
        <f t="shared" si="17"/>
        <v>0</v>
      </c>
      <c r="N79" s="292">
        <f t="shared" si="18"/>
        <v>0</v>
      </c>
      <c r="P79" s="73"/>
      <c r="Q79" s="73"/>
      <c r="R79" s="166"/>
      <c r="S79" s="73"/>
      <c r="T79" s="71"/>
      <c r="X79" s="76"/>
    </row>
    <row r="80" spans="1:24" ht="13.5" thickBot="1">
      <c r="A80" s="268">
        <v>3</v>
      </c>
      <c r="B80" s="271">
        <f>'Plot (3)'!Y32</f>
        <v>0</v>
      </c>
      <c r="C80" s="172">
        <f>'Plot (3)'!Z32</f>
        <v>0</v>
      </c>
      <c r="D80" s="172">
        <f>'Plot (3)'!AA32</f>
        <v>0</v>
      </c>
      <c r="E80" s="172">
        <f>'Plot (3)'!AB32</f>
        <v>0</v>
      </c>
      <c r="F80" s="172" t="b">
        <f t="shared" ref="F80:F88" si="20">F79</f>
        <v>0</v>
      </c>
      <c r="G80" s="303"/>
      <c r="H80" s="290" t="str">
        <f t="shared" si="12"/>
        <v>Not Measured</v>
      </c>
      <c r="I80" s="292">
        <f t="shared" si="13"/>
        <v>0</v>
      </c>
      <c r="J80" s="292">
        <f t="shared" si="14"/>
        <v>0</v>
      </c>
      <c r="K80" s="292">
        <f t="shared" si="15"/>
        <v>0</v>
      </c>
      <c r="L80" s="292">
        <f t="shared" si="16"/>
        <v>0</v>
      </c>
      <c r="M80" s="292">
        <f t="shared" si="17"/>
        <v>0</v>
      </c>
      <c r="N80" s="292">
        <f t="shared" si="18"/>
        <v>0</v>
      </c>
      <c r="P80" s="73"/>
      <c r="Q80" s="73"/>
      <c r="R80" s="166"/>
      <c r="S80" s="73"/>
      <c r="T80" s="71"/>
      <c r="X80" s="76"/>
    </row>
    <row r="81" spans="1:24" ht="13.5" thickBot="1">
      <c r="A81" s="268">
        <v>3</v>
      </c>
      <c r="B81" s="271">
        <f>'Plot (3)'!Y33</f>
        <v>0</v>
      </c>
      <c r="C81" s="172">
        <f>'Plot (3)'!Z33</f>
        <v>0</v>
      </c>
      <c r="D81" s="172">
        <f>'Plot (3)'!AA33</f>
        <v>0</v>
      </c>
      <c r="E81" s="172">
        <f>'Plot (3)'!AB33</f>
        <v>0</v>
      </c>
      <c r="F81" s="172" t="b">
        <f t="shared" si="20"/>
        <v>0</v>
      </c>
      <c r="G81" s="303"/>
      <c r="H81" s="290" t="str">
        <f t="shared" si="12"/>
        <v>Not Measured</v>
      </c>
      <c r="I81" s="292">
        <f t="shared" si="13"/>
        <v>0</v>
      </c>
      <c r="J81" s="292">
        <f t="shared" si="14"/>
        <v>0</v>
      </c>
      <c r="K81" s="292">
        <f t="shared" si="15"/>
        <v>0</v>
      </c>
      <c r="L81" s="292">
        <f t="shared" si="16"/>
        <v>0</v>
      </c>
      <c r="M81" s="292">
        <f t="shared" si="17"/>
        <v>0</v>
      </c>
      <c r="N81" s="292">
        <f t="shared" si="18"/>
        <v>0</v>
      </c>
      <c r="P81" s="73"/>
      <c r="Q81" s="73"/>
      <c r="R81" s="166"/>
      <c r="S81" s="73"/>
      <c r="T81" s="71"/>
      <c r="X81" s="76"/>
    </row>
    <row r="82" spans="1:24" ht="13.5" thickBot="1">
      <c r="A82" s="268">
        <v>3</v>
      </c>
      <c r="B82" s="271">
        <f>'Plot (3)'!Y34</f>
        <v>0</v>
      </c>
      <c r="C82" s="172">
        <f>'Plot (3)'!Z34</f>
        <v>0</v>
      </c>
      <c r="D82" s="172">
        <f>'Plot (3)'!AA34</f>
        <v>0</v>
      </c>
      <c r="E82" s="172">
        <f>'Plot (3)'!AB34</f>
        <v>0</v>
      </c>
      <c r="F82" s="172" t="b">
        <f t="shared" si="20"/>
        <v>0</v>
      </c>
      <c r="G82" s="303"/>
      <c r="H82" s="290" t="str">
        <f t="shared" si="12"/>
        <v>Not Measured</v>
      </c>
      <c r="I82" s="292">
        <f t="shared" si="13"/>
        <v>0</v>
      </c>
      <c r="J82" s="292">
        <f t="shared" si="14"/>
        <v>0</v>
      </c>
      <c r="K82" s="292">
        <f t="shared" si="15"/>
        <v>0</v>
      </c>
      <c r="L82" s="292">
        <f t="shared" si="16"/>
        <v>0</v>
      </c>
      <c r="M82" s="292">
        <f t="shared" si="17"/>
        <v>0</v>
      </c>
      <c r="N82" s="292">
        <f t="shared" si="18"/>
        <v>0</v>
      </c>
      <c r="P82" s="73"/>
      <c r="Q82" s="73"/>
      <c r="R82" s="166"/>
      <c r="S82" s="73"/>
      <c r="T82" s="71"/>
      <c r="X82" s="76"/>
    </row>
    <row r="83" spans="1:24" ht="13.5" thickBot="1">
      <c r="A83" s="268">
        <v>3</v>
      </c>
      <c r="B83" s="271">
        <f>'Plot (3)'!Y35</f>
        <v>0</v>
      </c>
      <c r="C83" s="172">
        <f>'Plot (3)'!Z35</f>
        <v>0</v>
      </c>
      <c r="D83" s="172">
        <f>'Plot (3)'!AA35</f>
        <v>0</v>
      </c>
      <c r="E83" s="172">
        <f>'Plot (3)'!AB35</f>
        <v>0</v>
      </c>
      <c r="F83" s="172" t="b">
        <f t="shared" si="20"/>
        <v>0</v>
      </c>
      <c r="G83" s="303"/>
      <c r="H83" s="290" t="str">
        <f t="shared" si="12"/>
        <v>Not Measured</v>
      </c>
      <c r="I83" s="292">
        <f t="shared" si="13"/>
        <v>0</v>
      </c>
      <c r="J83" s="292">
        <f t="shared" si="14"/>
        <v>0</v>
      </c>
      <c r="K83" s="292">
        <f t="shared" si="15"/>
        <v>0</v>
      </c>
      <c r="L83" s="292">
        <f t="shared" si="16"/>
        <v>0</v>
      </c>
      <c r="M83" s="292">
        <f t="shared" si="17"/>
        <v>0</v>
      </c>
      <c r="N83" s="292">
        <f t="shared" si="18"/>
        <v>0</v>
      </c>
      <c r="P83" s="73"/>
      <c r="Q83" s="73"/>
      <c r="R83" s="166"/>
      <c r="S83" s="73"/>
      <c r="T83" s="71"/>
      <c r="X83" s="76"/>
    </row>
    <row r="84" spans="1:24" ht="13.5" thickBot="1">
      <c r="A84" s="268">
        <v>3</v>
      </c>
      <c r="B84" s="271">
        <f>'Plot (3)'!Y36</f>
        <v>0</v>
      </c>
      <c r="C84" s="172">
        <f>'Plot (3)'!Z36</f>
        <v>0</v>
      </c>
      <c r="D84" s="172">
        <f>'Plot (3)'!AA36</f>
        <v>0</v>
      </c>
      <c r="E84" s="172">
        <f>'Plot (3)'!AB36</f>
        <v>0</v>
      </c>
      <c r="F84" s="172" t="b">
        <f t="shared" si="20"/>
        <v>0</v>
      </c>
      <c r="G84" s="303"/>
      <c r="H84" s="290" t="str">
        <f t="shared" si="12"/>
        <v>Not Measured</v>
      </c>
      <c r="I84" s="292">
        <f t="shared" si="13"/>
        <v>0</v>
      </c>
      <c r="J84" s="292">
        <f t="shared" si="14"/>
        <v>0</v>
      </c>
      <c r="K84" s="292">
        <f t="shared" si="15"/>
        <v>0</v>
      </c>
      <c r="L84" s="292">
        <f t="shared" si="16"/>
        <v>0</v>
      </c>
      <c r="M84" s="292">
        <f t="shared" si="17"/>
        <v>0</v>
      </c>
      <c r="N84" s="292">
        <f t="shared" si="18"/>
        <v>0</v>
      </c>
      <c r="P84" s="73"/>
      <c r="Q84" s="73"/>
      <c r="R84" s="166"/>
      <c r="S84" s="73"/>
      <c r="T84" s="71"/>
      <c r="X84" s="76"/>
    </row>
    <row r="85" spans="1:24" ht="13.5" thickBot="1">
      <c r="A85" s="268">
        <v>3</v>
      </c>
      <c r="B85" s="271">
        <f>'Plot (3)'!Y37</f>
        <v>0</v>
      </c>
      <c r="C85" s="172">
        <f>'Plot (3)'!Z37</f>
        <v>0</v>
      </c>
      <c r="D85" s="172">
        <f>'Plot (3)'!AA37</f>
        <v>0</v>
      </c>
      <c r="E85" s="172">
        <f>'Plot (3)'!AB37</f>
        <v>0</v>
      </c>
      <c r="F85" s="172" t="b">
        <f t="shared" si="20"/>
        <v>0</v>
      </c>
      <c r="G85" s="303"/>
      <c r="H85" s="290" t="str">
        <f t="shared" si="12"/>
        <v>Not Measured</v>
      </c>
      <c r="I85" s="292">
        <f t="shared" si="13"/>
        <v>0</v>
      </c>
      <c r="J85" s="292">
        <f t="shared" si="14"/>
        <v>0</v>
      </c>
      <c r="K85" s="292">
        <f t="shared" si="15"/>
        <v>0</v>
      </c>
      <c r="L85" s="292">
        <f t="shared" si="16"/>
        <v>0</v>
      </c>
      <c r="M85" s="292">
        <f t="shared" si="17"/>
        <v>0</v>
      </c>
      <c r="N85" s="292">
        <f t="shared" si="18"/>
        <v>0</v>
      </c>
      <c r="P85" s="73"/>
      <c r="Q85" s="73"/>
      <c r="R85" s="166"/>
      <c r="S85" s="73"/>
      <c r="T85" s="71"/>
      <c r="X85" s="76"/>
    </row>
    <row r="86" spans="1:24" ht="13.5" thickBot="1">
      <c r="A86" s="268">
        <v>3</v>
      </c>
      <c r="B86" s="271">
        <f>'Plot (3)'!Y38</f>
        <v>0</v>
      </c>
      <c r="C86" s="172">
        <f>'Plot (3)'!Z38</f>
        <v>0</v>
      </c>
      <c r="D86" s="172">
        <f>'Plot (3)'!AA38</f>
        <v>0</v>
      </c>
      <c r="E86" s="172">
        <f>'Plot (3)'!AB38</f>
        <v>0</v>
      </c>
      <c r="F86" s="172" t="b">
        <f t="shared" si="20"/>
        <v>0</v>
      </c>
      <c r="G86" s="303"/>
      <c r="H86" s="290" t="str">
        <f t="shared" si="12"/>
        <v>Not Measured</v>
      </c>
      <c r="I86" s="292">
        <f t="shared" si="13"/>
        <v>0</v>
      </c>
      <c r="J86" s="292">
        <f t="shared" si="14"/>
        <v>0</v>
      </c>
      <c r="K86" s="292">
        <f t="shared" si="15"/>
        <v>0</v>
      </c>
      <c r="L86" s="292">
        <f t="shared" si="16"/>
        <v>0</v>
      </c>
      <c r="M86" s="292">
        <f t="shared" si="17"/>
        <v>0</v>
      </c>
      <c r="N86" s="292">
        <f t="shared" si="18"/>
        <v>0</v>
      </c>
      <c r="P86" s="73"/>
      <c r="Q86" s="73"/>
      <c r="R86" s="166"/>
      <c r="S86" s="73"/>
      <c r="T86" s="71"/>
      <c r="X86" s="76"/>
    </row>
    <row r="87" spans="1:24" ht="13.5" thickBot="1">
      <c r="A87" s="268">
        <v>3</v>
      </c>
      <c r="B87" s="271">
        <f>'Plot (3)'!Y39</f>
        <v>0</v>
      </c>
      <c r="C87" s="172">
        <f>'Plot (3)'!Z39</f>
        <v>0</v>
      </c>
      <c r="D87" s="172">
        <f>'Plot (3)'!AA39</f>
        <v>0</v>
      </c>
      <c r="E87" s="172">
        <f>'Plot (3)'!AB39</f>
        <v>0</v>
      </c>
      <c r="F87" s="172" t="b">
        <f t="shared" si="20"/>
        <v>0</v>
      </c>
      <c r="G87" s="303"/>
      <c r="H87" s="290" t="str">
        <f t="shared" si="12"/>
        <v>Not Measured</v>
      </c>
      <c r="I87" s="292">
        <f t="shared" si="13"/>
        <v>0</v>
      </c>
      <c r="J87" s="292">
        <f t="shared" si="14"/>
        <v>0</v>
      </c>
      <c r="K87" s="292">
        <f t="shared" si="15"/>
        <v>0</v>
      </c>
      <c r="L87" s="292">
        <f t="shared" si="16"/>
        <v>0</v>
      </c>
      <c r="M87" s="292">
        <f t="shared" si="17"/>
        <v>0</v>
      </c>
      <c r="N87" s="292">
        <f t="shared" si="18"/>
        <v>0</v>
      </c>
      <c r="P87" s="73"/>
      <c r="Q87" s="73"/>
      <c r="R87" s="166"/>
      <c r="S87" s="73"/>
      <c r="T87" s="71"/>
      <c r="X87" s="76"/>
    </row>
    <row r="88" spans="1:24" ht="13.5" thickBot="1">
      <c r="A88" s="273">
        <v>3</v>
      </c>
      <c r="B88" s="272">
        <f>'Plot (3)'!Y40</f>
        <v>0</v>
      </c>
      <c r="C88" s="97">
        <f>'Plot (3)'!Z40</f>
        <v>0</v>
      </c>
      <c r="D88" s="97">
        <f>'Plot (3)'!AA40</f>
        <v>0</v>
      </c>
      <c r="E88" s="97">
        <f>'Plot (3)'!AB40</f>
        <v>0</v>
      </c>
      <c r="F88" s="97" t="b">
        <f t="shared" si="20"/>
        <v>0</v>
      </c>
      <c r="G88" s="304"/>
      <c r="H88" s="290" t="str">
        <f t="shared" si="12"/>
        <v>Not Measured</v>
      </c>
      <c r="I88" s="305">
        <f t="shared" si="13"/>
        <v>0</v>
      </c>
      <c r="J88" s="305">
        <f t="shared" si="14"/>
        <v>0</v>
      </c>
      <c r="K88" s="305">
        <f t="shared" si="15"/>
        <v>0</v>
      </c>
      <c r="L88" s="305">
        <f t="shared" si="16"/>
        <v>0</v>
      </c>
      <c r="M88" s="305">
        <f t="shared" si="17"/>
        <v>0</v>
      </c>
      <c r="N88" s="305">
        <f t="shared" si="18"/>
        <v>0</v>
      </c>
      <c r="P88" s="73"/>
      <c r="Q88" s="73"/>
      <c r="R88" s="166"/>
      <c r="S88" s="73"/>
      <c r="T88" s="71"/>
      <c r="X88" s="76"/>
    </row>
    <row r="89" spans="1:24" ht="13.5" thickBot="1">
      <c r="A89" s="268">
        <v>4</v>
      </c>
      <c r="B89" s="271">
        <f>'Plot (4)'!Y12</f>
        <v>0</v>
      </c>
      <c r="C89" s="172">
        <f>'Plot (4)'!Z12</f>
        <v>0</v>
      </c>
      <c r="D89" s="172">
        <f>'Plot (4)'!AA12</f>
        <v>0</v>
      </c>
      <c r="E89" s="172">
        <f>'Plot (4)'!AB12</f>
        <v>0</v>
      </c>
      <c r="F89" s="172" t="b">
        <f>F73</f>
        <v>0</v>
      </c>
      <c r="G89" s="303"/>
      <c r="H89" s="290" t="str">
        <f t="shared" si="12"/>
        <v>Not Measured</v>
      </c>
      <c r="I89" s="292">
        <f t="shared" si="13"/>
        <v>0</v>
      </c>
      <c r="J89" s="292">
        <f t="shared" si="14"/>
        <v>0</v>
      </c>
      <c r="K89" s="292">
        <f t="shared" si="15"/>
        <v>0</v>
      </c>
      <c r="L89" s="292">
        <f t="shared" si="16"/>
        <v>0</v>
      </c>
      <c r="M89" s="292">
        <f t="shared" si="17"/>
        <v>0</v>
      </c>
      <c r="N89" s="292">
        <f t="shared" si="18"/>
        <v>0</v>
      </c>
      <c r="P89" s="73"/>
      <c r="Q89" s="73"/>
      <c r="R89" s="166"/>
      <c r="S89" s="73"/>
      <c r="T89" s="71"/>
      <c r="X89" s="76"/>
    </row>
    <row r="90" spans="1:24" ht="13.5" thickBot="1">
      <c r="A90" s="268">
        <v>4</v>
      </c>
      <c r="B90" s="271">
        <f>'Plot (4)'!Y13</f>
        <v>0</v>
      </c>
      <c r="C90" s="172">
        <f>'Plot (4)'!Z13</f>
        <v>0</v>
      </c>
      <c r="D90" s="172">
        <f>'Plot (4)'!AA13</f>
        <v>0</v>
      </c>
      <c r="E90" s="172">
        <f>'Plot (4)'!AB13</f>
        <v>0</v>
      </c>
      <c r="F90" s="172" t="b">
        <f t="shared" ref="F90:F102" si="21">F89</f>
        <v>0</v>
      </c>
      <c r="G90" s="303"/>
      <c r="H90" s="290" t="str">
        <f t="shared" si="12"/>
        <v>Not Measured</v>
      </c>
      <c r="I90" s="292">
        <f t="shared" si="13"/>
        <v>0</v>
      </c>
      <c r="J90" s="292">
        <f t="shared" si="14"/>
        <v>0</v>
      </c>
      <c r="K90" s="292">
        <f t="shared" si="15"/>
        <v>0</v>
      </c>
      <c r="L90" s="292">
        <f t="shared" si="16"/>
        <v>0</v>
      </c>
      <c r="M90" s="292">
        <f t="shared" si="17"/>
        <v>0</v>
      </c>
      <c r="N90" s="292">
        <f t="shared" si="18"/>
        <v>0</v>
      </c>
      <c r="P90" s="73"/>
      <c r="Q90" s="73"/>
      <c r="R90" s="166"/>
      <c r="S90" s="73"/>
      <c r="T90" s="71"/>
      <c r="X90" s="76"/>
    </row>
    <row r="91" spans="1:24" ht="13.5" thickBot="1">
      <c r="A91" s="268">
        <v>4</v>
      </c>
      <c r="B91" s="271">
        <f>'Plot (4)'!Y14</f>
        <v>0</v>
      </c>
      <c r="C91" s="172">
        <f>'Plot (4)'!Z14</f>
        <v>0</v>
      </c>
      <c r="D91" s="172">
        <f>'Plot (4)'!AA14</f>
        <v>0</v>
      </c>
      <c r="E91" s="172">
        <f>'Plot (4)'!AB14</f>
        <v>0</v>
      </c>
      <c r="F91" s="172" t="b">
        <f t="shared" si="21"/>
        <v>0</v>
      </c>
      <c r="G91" s="303"/>
      <c r="H91" s="290" t="str">
        <f t="shared" si="12"/>
        <v>Not Measured</v>
      </c>
      <c r="I91" s="292">
        <f t="shared" si="13"/>
        <v>0</v>
      </c>
      <c r="J91" s="292">
        <f t="shared" si="14"/>
        <v>0</v>
      </c>
      <c r="K91" s="292">
        <f t="shared" si="15"/>
        <v>0</v>
      </c>
      <c r="L91" s="292">
        <f t="shared" si="16"/>
        <v>0</v>
      </c>
      <c r="M91" s="292">
        <f t="shared" si="17"/>
        <v>0</v>
      </c>
      <c r="N91" s="292">
        <f t="shared" si="18"/>
        <v>0</v>
      </c>
      <c r="P91" s="73"/>
      <c r="Q91" s="73"/>
      <c r="R91" s="166"/>
      <c r="S91" s="73"/>
      <c r="T91" s="71"/>
      <c r="X91" s="76"/>
    </row>
    <row r="92" spans="1:24" ht="13.5" thickBot="1">
      <c r="A92" s="268">
        <v>4</v>
      </c>
      <c r="B92" s="271">
        <f>'Plot (4)'!Y15</f>
        <v>0</v>
      </c>
      <c r="C92" s="172">
        <f>'Plot (4)'!Z15</f>
        <v>0</v>
      </c>
      <c r="D92" s="172">
        <f>'Plot (4)'!AA15</f>
        <v>0</v>
      </c>
      <c r="E92" s="172">
        <f>'Plot (4)'!AB15</f>
        <v>0</v>
      </c>
      <c r="F92" s="172" t="b">
        <f t="shared" si="21"/>
        <v>0</v>
      </c>
      <c r="G92" s="303"/>
      <c r="H92" s="290" t="str">
        <f t="shared" si="12"/>
        <v>Not Measured</v>
      </c>
      <c r="I92" s="292">
        <f t="shared" si="13"/>
        <v>0</v>
      </c>
      <c r="J92" s="292">
        <f t="shared" si="14"/>
        <v>0</v>
      </c>
      <c r="K92" s="292">
        <f t="shared" si="15"/>
        <v>0</v>
      </c>
      <c r="L92" s="292">
        <f t="shared" si="16"/>
        <v>0</v>
      </c>
      <c r="M92" s="292">
        <f t="shared" si="17"/>
        <v>0</v>
      </c>
      <c r="N92" s="292">
        <f t="shared" si="18"/>
        <v>0</v>
      </c>
      <c r="P92" s="73"/>
      <c r="Q92" s="73"/>
      <c r="R92" s="166"/>
      <c r="S92" s="73"/>
      <c r="T92" s="71"/>
      <c r="X92" s="76"/>
    </row>
    <row r="93" spans="1:24" ht="13.5" thickBot="1">
      <c r="A93" s="268">
        <v>4</v>
      </c>
      <c r="B93" s="271">
        <f>'Plot (4)'!Y16</f>
        <v>0</v>
      </c>
      <c r="C93" s="172">
        <f>'Plot (4)'!Z16</f>
        <v>0</v>
      </c>
      <c r="D93" s="172">
        <f>'Plot (4)'!AA16</f>
        <v>0</v>
      </c>
      <c r="E93" s="172">
        <f>'Plot (4)'!AB16</f>
        <v>0</v>
      </c>
      <c r="F93" s="172" t="b">
        <f t="shared" si="21"/>
        <v>0</v>
      </c>
      <c r="G93" s="303"/>
      <c r="H93" s="290" t="str">
        <f t="shared" si="12"/>
        <v>Not Measured</v>
      </c>
      <c r="I93" s="292">
        <f t="shared" si="13"/>
        <v>0</v>
      </c>
      <c r="J93" s="292">
        <f t="shared" si="14"/>
        <v>0</v>
      </c>
      <c r="K93" s="292">
        <f t="shared" si="15"/>
        <v>0</v>
      </c>
      <c r="L93" s="292">
        <f t="shared" si="16"/>
        <v>0</v>
      </c>
      <c r="M93" s="292">
        <f t="shared" si="17"/>
        <v>0</v>
      </c>
      <c r="N93" s="292">
        <f t="shared" si="18"/>
        <v>0</v>
      </c>
      <c r="P93" s="73"/>
      <c r="Q93" s="73"/>
      <c r="R93" s="166"/>
      <c r="S93" s="73"/>
      <c r="T93" s="71"/>
      <c r="X93" s="76"/>
    </row>
    <row r="94" spans="1:24" ht="13.5" thickBot="1">
      <c r="A94" s="268">
        <v>4</v>
      </c>
      <c r="B94" s="271">
        <f>'Plot (4)'!Y17</f>
        <v>0</v>
      </c>
      <c r="C94" s="172">
        <f>'Plot (4)'!Z17</f>
        <v>0</v>
      </c>
      <c r="D94" s="172">
        <f>'Plot (4)'!AA17</f>
        <v>0</v>
      </c>
      <c r="E94" s="172">
        <f>'Plot (4)'!AB17</f>
        <v>0</v>
      </c>
      <c r="F94" s="172" t="b">
        <f t="shared" si="21"/>
        <v>0</v>
      </c>
      <c r="G94" s="303"/>
      <c r="H94" s="290" t="str">
        <f t="shared" si="12"/>
        <v>Not Measured</v>
      </c>
      <c r="I94" s="292">
        <f t="shared" si="13"/>
        <v>0</v>
      </c>
      <c r="J94" s="292">
        <f t="shared" si="14"/>
        <v>0</v>
      </c>
      <c r="K94" s="292">
        <f t="shared" si="15"/>
        <v>0</v>
      </c>
      <c r="L94" s="292">
        <f t="shared" si="16"/>
        <v>0</v>
      </c>
      <c r="M94" s="292">
        <f t="shared" si="17"/>
        <v>0</v>
      </c>
      <c r="N94" s="292">
        <f t="shared" si="18"/>
        <v>0</v>
      </c>
      <c r="P94" s="73"/>
      <c r="Q94" s="73"/>
      <c r="R94" s="166"/>
      <c r="S94" s="73"/>
      <c r="T94" s="71"/>
      <c r="X94" s="76"/>
    </row>
    <row r="95" spans="1:24" ht="13.5" thickBot="1">
      <c r="A95" s="268">
        <v>4</v>
      </c>
      <c r="B95" s="271">
        <f>'Plot (4)'!Y18</f>
        <v>0</v>
      </c>
      <c r="C95" s="172">
        <f>'Plot (4)'!Z18</f>
        <v>0</v>
      </c>
      <c r="D95" s="172">
        <f>'Plot (4)'!AA18</f>
        <v>0</v>
      </c>
      <c r="E95" s="172">
        <f>'Plot (4)'!AB18</f>
        <v>0</v>
      </c>
      <c r="F95" s="172" t="b">
        <f t="shared" si="21"/>
        <v>0</v>
      </c>
      <c r="G95" s="303"/>
      <c r="H95" s="290" t="str">
        <f t="shared" si="12"/>
        <v>Not Measured</v>
      </c>
      <c r="I95" s="292">
        <f t="shared" si="13"/>
        <v>0</v>
      </c>
      <c r="J95" s="292">
        <f t="shared" si="14"/>
        <v>0</v>
      </c>
      <c r="K95" s="292">
        <f t="shared" si="15"/>
        <v>0</v>
      </c>
      <c r="L95" s="292">
        <f t="shared" si="16"/>
        <v>0</v>
      </c>
      <c r="M95" s="292">
        <f t="shared" si="17"/>
        <v>0</v>
      </c>
      <c r="N95" s="292">
        <f t="shared" si="18"/>
        <v>0</v>
      </c>
      <c r="P95" s="73"/>
      <c r="Q95" s="73"/>
      <c r="R95" s="166"/>
      <c r="S95" s="73"/>
      <c r="T95" s="71"/>
      <c r="V95" s="72"/>
      <c r="W95" s="159"/>
      <c r="X95" s="76"/>
    </row>
    <row r="96" spans="1:24" ht="13.5" thickBot="1">
      <c r="A96" s="268">
        <v>4</v>
      </c>
      <c r="B96" s="271">
        <f>'Plot (4)'!Y19</f>
        <v>0</v>
      </c>
      <c r="C96" s="172">
        <f>'Plot (4)'!Z19</f>
        <v>0</v>
      </c>
      <c r="D96" s="172">
        <f>'Plot (4)'!AA19</f>
        <v>0</v>
      </c>
      <c r="E96" s="172">
        <f>'Plot (4)'!AB19</f>
        <v>0</v>
      </c>
      <c r="F96" s="172" t="b">
        <f t="shared" si="21"/>
        <v>0</v>
      </c>
      <c r="G96" s="303"/>
      <c r="H96" s="290" t="str">
        <f t="shared" si="12"/>
        <v>Not Measured</v>
      </c>
      <c r="I96" s="292">
        <f t="shared" si="13"/>
        <v>0</v>
      </c>
      <c r="J96" s="292">
        <f t="shared" si="14"/>
        <v>0</v>
      </c>
      <c r="K96" s="292">
        <f t="shared" si="15"/>
        <v>0</v>
      </c>
      <c r="L96" s="292">
        <f t="shared" si="16"/>
        <v>0</v>
      </c>
      <c r="M96" s="292">
        <f t="shared" si="17"/>
        <v>0</v>
      </c>
      <c r="N96" s="292">
        <f t="shared" si="18"/>
        <v>0</v>
      </c>
      <c r="P96" s="73"/>
      <c r="Q96" s="73"/>
      <c r="R96" s="166"/>
      <c r="S96" s="73"/>
      <c r="T96" s="71"/>
      <c r="V96" s="72"/>
      <c r="W96" s="159"/>
      <c r="X96" s="76"/>
    </row>
    <row r="97" spans="1:24" ht="13.5" thickBot="1">
      <c r="A97" s="268">
        <v>4</v>
      </c>
      <c r="B97" s="271">
        <f>'Plot (4)'!Y20</f>
        <v>0</v>
      </c>
      <c r="C97" s="172">
        <f>'Plot (4)'!Z20</f>
        <v>0</v>
      </c>
      <c r="D97" s="172">
        <f>'Plot (4)'!AA20</f>
        <v>0</v>
      </c>
      <c r="E97" s="172">
        <f>'Plot (4)'!AB20</f>
        <v>0</v>
      </c>
      <c r="F97" s="172" t="b">
        <f t="shared" si="21"/>
        <v>0</v>
      </c>
      <c r="G97" s="303"/>
      <c r="H97" s="290" t="str">
        <f t="shared" si="12"/>
        <v>Not Measured</v>
      </c>
      <c r="I97" s="292">
        <f t="shared" si="13"/>
        <v>0</v>
      </c>
      <c r="J97" s="292">
        <f t="shared" si="14"/>
        <v>0</v>
      </c>
      <c r="K97" s="292">
        <f t="shared" si="15"/>
        <v>0</v>
      </c>
      <c r="L97" s="292">
        <f t="shared" si="16"/>
        <v>0</v>
      </c>
      <c r="M97" s="292">
        <f t="shared" si="17"/>
        <v>0</v>
      </c>
      <c r="N97" s="292">
        <f t="shared" si="18"/>
        <v>0</v>
      </c>
      <c r="P97" s="73"/>
      <c r="Q97" s="73"/>
      <c r="R97" s="166"/>
      <c r="S97" s="73"/>
      <c r="T97" s="71"/>
      <c r="V97" s="72"/>
      <c r="W97" s="159"/>
      <c r="X97" s="76"/>
    </row>
    <row r="98" spans="1:24" ht="13.5" thickBot="1">
      <c r="A98" s="268">
        <v>4</v>
      </c>
      <c r="B98" s="271">
        <f>'Plot (4)'!Y21</f>
        <v>0</v>
      </c>
      <c r="C98" s="172">
        <f>'Plot (4)'!Z21</f>
        <v>0</v>
      </c>
      <c r="D98" s="172">
        <f>'Plot (4)'!AA21</f>
        <v>0</v>
      </c>
      <c r="E98" s="172">
        <f>'Plot (4)'!AB21</f>
        <v>0</v>
      </c>
      <c r="F98" s="172" t="b">
        <f t="shared" si="21"/>
        <v>0</v>
      </c>
      <c r="G98" s="303"/>
      <c r="H98" s="290" t="str">
        <f t="shared" si="12"/>
        <v>Not Measured</v>
      </c>
      <c r="I98" s="292">
        <f t="shared" si="13"/>
        <v>0</v>
      </c>
      <c r="J98" s="292">
        <f t="shared" si="14"/>
        <v>0</v>
      </c>
      <c r="K98" s="292">
        <f t="shared" si="15"/>
        <v>0</v>
      </c>
      <c r="L98" s="292">
        <f t="shared" si="16"/>
        <v>0</v>
      </c>
      <c r="M98" s="292">
        <f t="shared" si="17"/>
        <v>0</v>
      </c>
      <c r="N98" s="292">
        <f t="shared" si="18"/>
        <v>0</v>
      </c>
      <c r="P98" s="73"/>
      <c r="Q98" s="73"/>
      <c r="R98" s="166"/>
      <c r="S98" s="73"/>
      <c r="T98" s="71"/>
      <c r="V98" s="72"/>
      <c r="W98" s="159"/>
      <c r="X98" s="76"/>
    </row>
    <row r="99" spans="1:24" ht="13.5" thickBot="1">
      <c r="A99" s="268">
        <v>4</v>
      </c>
      <c r="B99" s="271">
        <f>'Plot (4)'!Y22</f>
        <v>0</v>
      </c>
      <c r="C99" s="172">
        <f>'Plot (4)'!Z22</f>
        <v>0</v>
      </c>
      <c r="D99" s="172">
        <f>'Plot (4)'!AA22</f>
        <v>0</v>
      </c>
      <c r="E99" s="172">
        <f>'Plot (4)'!AB22</f>
        <v>0</v>
      </c>
      <c r="F99" s="172" t="b">
        <f t="shared" si="21"/>
        <v>0</v>
      </c>
      <c r="G99" s="303"/>
      <c r="H99" s="290" t="str">
        <f t="shared" si="12"/>
        <v>Not Measured</v>
      </c>
      <c r="I99" s="292">
        <f t="shared" si="13"/>
        <v>0</v>
      </c>
      <c r="J99" s="292">
        <f t="shared" si="14"/>
        <v>0</v>
      </c>
      <c r="K99" s="292">
        <f t="shared" si="15"/>
        <v>0</v>
      </c>
      <c r="L99" s="292">
        <f t="shared" si="16"/>
        <v>0</v>
      </c>
      <c r="M99" s="292">
        <f t="shared" si="17"/>
        <v>0</v>
      </c>
      <c r="N99" s="292">
        <f t="shared" si="18"/>
        <v>0</v>
      </c>
      <c r="P99" s="73"/>
      <c r="Q99" s="73"/>
      <c r="R99" s="166"/>
      <c r="S99" s="73"/>
      <c r="T99" s="71"/>
      <c r="V99" s="72"/>
      <c r="W99" s="159"/>
      <c r="X99" s="76"/>
    </row>
    <row r="100" spans="1:24" ht="13.5" thickBot="1">
      <c r="A100" s="268">
        <v>4</v>
      </c>
      <c r="B100" s="271">
        <f>'Plot (4)'!Y23</f>
        <v>0</v>
      </c>
      <c r="C100" s="172">
        <f>'Plot (4)'!Z23</f>
        <v>0</v>
      </c>
      <c r="D100" s="172">
        <f>'Plot (4)'!AA23</f>
        <v>0</v>
      </c>
      <c r="E100" s="172">
        <f>'Plot (4)'!AB23</f>
        <v>0</v>
      </c>
      <c r="F100" s="172" t="b">
        <f t="shared" si="21"/>
        <v>0</v>
      </c>
      <c r="G100" s="303"/>
      <c r="H100" s="290" t="str">
        <f t="shared" si="12"/>
        <v>Not Measured</v>
      </c>
      <c r="I100" s="292">
        <f t="shared" si="13"/>
        <v>0</v>
      </c>
      <c r="J100" s="292">
        <f t="shared" si="14"/>
        <v>0</v>
      </c>
      <c r="K100" s="292">
        <f t="shared" si="15"/>
        <v>0</v>
      </c>
      <c r="L100" s="292">
        <f t="shared" si="16"/>
        <v>0</v>
      </c>
      <c r="M100" s="292">
        <f t="shared" si="17"/>
        <v>0</v>
      </c>
      <c r="N100" s="292">
        <f t="shared" si="18"/>
        <v>0</v>
      </c>
      <c r="P100" s="73"/>
      <c r="Q100" s="73"/>
      <c r="R100" s="166"/>
      <c r="S100" s="73"/>
      <c r="T100" s="71"/>
      <c r="V100" s="72"/>
      <c r="W100" s="159"/>
      <c r="X100" s="76"/>
    </row>
    <row r="101" spans="1:24" ht="13.5" thickBot="1">
      <c r="A101" s="268">
        <v>4</v>
      </c>
      <c r="B101" s="271">
        <f>'Plot (4)'!Y24</f>
        <v>0</v>
      </c>
      <c r="C101" s="172">
        <f>'Plot (4)'!Z24</f>
        <v>0</v>
      </c>
      <c r="D101" s="172">
        <f>'Plot (4)'!AA24</f>
        <v>0</v>
      </c>
      <c r="E101" s="172">
        <f>'Plot (4)'!AB24</f>
        <v>0</v>
      </c>
      <c r="F101" s="172" t="b">
        <f t="shared" si="21"/>
        <v>0</v>
      </c>
      <c r="G101" s="303"/>
      <c r="H101" s="290" t="str">
        <f t="shared" si="12"/>
        <v>Not Measured</v>
      </c>
      <c r="I101" s="292">
        <f t="shared" si="13"/>
        <v>0</v>
      </c>
      <c r="J101" s="292">
        <f t="shared" si="14"/>
        <v>0</v>
      </c>
      <c r="K101" s="292">
        <f t="shared" si="15"/>
        <v>0</v>
      </c>
      <c r="L101" s="292">
        <f t="shared" si="16"/>
        <v>0</v>
      </c>
      <c r="M101" s="292">
        <f t="shared" si="17"/>
        <v>0</v>
      </c>
      <c r="N101" s="292">
        <f t="shared" si="18"/>
        <v>0</v>
      </c>
      <c r="P101" s="73"/>
      <c r="Q101" s="73"/>
      <c r="R101" s="166"/>
      <c r="S101" s="73"/>
      <c r="T101" s="71"/>
      <c r="V101" s="72"/>
      <c r="W101" s="159"/>
      <c r="X101" s="76"/>
    </row>
    <row r="102" spans="1:24" ht="13.5" thickBot="1">
      <c r="A102" s="268">
        <v>4</v>
      </c>
      <c r="B102" s="271">
        <f>'Plot (4)'!Y25</f>
        <v>0</v>
      </c>
      <c r="C102" s="172">
        <f>'Plot (4)'!Z25</f>
        <v>0</v>
      </c>
      <c r="D102" s="172">
        <f>'Plot (4)'!AA25</f>
        <v>0</v>
      </c>
      <c r="E102" s="172">
        <f>'Plot (4)'!AB25</f>
        <v>0</v>
      </c>
      <c r="F102" s="172" t="b">
        <f t="shared" si="21"/>
        <v>0</v>
      </c>
      <c r="G102" s="303"/>
      <c r="H102" s="290" t="str">
        <f t="shared" si="12"/>
        <v>Not Measured</v>
      </c>
      <c r="I102" s="292">
        <f t="shared" si="13"/>
        <v>0</v>
      </c>
      <c r="J102" s="292">
        <f t="shared" si="14"/>
        <v>0</v>
      </c>
      <c r="K102" s="292">
        <f t="shared" si="15"/>
        <v>0</v>
      </c>
      <c r="L102" s="292">
        <f t="shared" si="16"/>
        <v>0</v>
      </c>
      <c r="M102" s="292">
        <f t="shared" si="17"/>
        <v>0</v>
      </c>
      <c r="N102" s="292">
        <f t="shared" si="18"/>
        <v>0</v>
      </c>
      <c r="P102" s="73"/>
      <c r="Q102" s="73"/>
      <c r="R102" s="166"/>
      <c r="S102" s="73"/>
      <c r="T102" s="71"/>
      <c r="V102" s="72"/>
      <c r="W102" s="159"/>
      <c r="X102" s="76"/>
    </row>
    <row r="103" spans="1:24" ht="13.5" thickBot="1">
      <c r="A103" s="268">
        <v>4</v>
      </c>
      <c r="B103" s="271">
        <f>'Plot (4)'!Y26</f>
        <v>0</v>
      </c>
      <c r="C103" s="172">
        <f>'Plot (4)'!Z26</f>
        <v>0</v>
      </c>
      <c r="D103" s="172">
        <f>'Plot (4)'!AA26</f>
        <v>0</v>
      </c>
      <c r="E103" s="172">
        <f>'Plot (4)'!AB26</f>
        <v>0</v>
      </c>
      <c r="F103" s="172" t="b">
        <f t="shared" ref="F103:F117" si="22">F102</f>
        <v>0</v>
      </c>
      <c r="G103" s="303"/>
      <c r="H103" s="290" t="str">
        <f t="shared" si="12"/>
        <v>Not Measured</v>
      </c>
      <c r="I103" s="292">
        <f t="shared" si="13"/>
        <v>0</v>
      </c>
      <c r="J103" s="292">
        <f t="shared" si="14"/>
        <v>0</v>
      </c>
      <c r="K103" s="292">
        <f t="shared" si="15"/>
        <v>0</v>
      </c>
      <c r="L103" s="292">
        <f t="shared" si="16"/>
        <v>0</v>
      </c>
      <c r="M103" s="292">
        <f t="shared" si="17"/>
        <v>0</v>
      </c>
      <c r="N103" s="292">
        <f t="shared" si="18"/>
        <v>0</v>
      </c>
      <c r="P103" s="73"/>
      <c r="Q103" s="73"/>
      <c r="R103" s="166"/>
      <c r="S103" s="73"/>
      <c r="T103" s="71"/>
      <c r="V103" s="72"/>
      <c r="W103" s="159"/>
      <c r="X103" s="76"/>
    </row>
    <row r="104" spans="1:24" ht="13.5" thickBot="1">
      <c r="A104" s="268">
        <v>4</v>
      </c>
      <c r="B104" s="271">
        <f>'Plot (4)'!Y27</f>
        <v>0</v>
      </c>
      <c r="C104" s="172">
        <f>'Plot (4)'!Z27</f>
        <v>0</v>
      </c>
      <c r="D104" s="172">
        <f>'Plot (4)'!AA27</f>
        <v>0</v>
      </c>
      <c r="E104" s="172">
        <f>'Plot (4)'!AB27</f>
        <v>0</v>
      </c>
      <c r="F104" s="172" t="b">
        <f t="shared" si="22"/>
        <v>0</v>
      </c>
      <c r="G104" s="303"/>
      <c r="H104" s="290" t="str">
        <f t="shared" si="12"/>
        <v>Not Measured</v>
      </c>
      <c r="I104" s="292">
        <f t="shared" si="13"/>
        <v>0</v>
      </c>
      <c r="J104" s="292">
        <f t="shared" si="14"/>
        <v>0</v>
      </c>
      <c r="K104" s="292">
        <f t="shared" si="15"/>
        <v>0</v>
      </c>
      <c r="L104" s="292">
        <f t="shared" si="16"/>
        <v>0</v>
      </c>
      <c r="M104" s="292">
        <f t="shared" si="17"/>
        <v>0</v>
      </c>
      <c r="N104" s="292">
        <f t="shared" si="18"/>
        <v>0</v>
      </c>
      <c r="P104" s="73"/>
      <c r="Q104" s="73"/>
      <c r="R104" s="166"/>
      <c r="S104" s="73"/>
      <c r="T104" s="71"/>
      <c r="V104" s="72"/>
      <c r="W104" s="159"/>
      <c r="X104" s="76"/>
    </row>
    <row r="105" spans="1:24" ht="13.5" thickBot="1">
      <c r="A105" s="268">
        <v>4</v>
      </c>
      <c r="B105" s="271">
        <f>'Plot (4)'!Y28</f>
        <v>0</v>
      </c>
      <c r="C105" s="172">
        <f>'Plot (4)'!Z28</f>
        <v>0</v>
      </c>
      <c r="D105" s="172">
        <f>'Plot (4)'!AA28</f>
        <v>0</v>
      </c>
      <c r="E105" s="172">
        <f>'Plot (4)'!AB28</f>
        <v>0</v>
      </c>
      <c r="F105" s="172" t="b">
        <f t="shared" si="22"/>
        <v>0</v>
      </c>
      <c r="G105" s="303"/>
      <c r="H105" s="290" t="str">
        <f t="shared" si="12"/>
        <v>Not Measured</v>
      </c>
      <c r="I105" s="292">
        <f t="shared" si="13"/>
        <v>0</v>
      </c>
      <c r="J105" s="292">
        <f t="shared" si="14"/>
        <v>0</v>
      </c>
      <c r="K105" s="292">
        <f t="shared" si="15"/>
        <v>0</v>
      </c>
      <c r="L105" s="292">
        <f t="shared" si="16"/>
        <v>0</v>
      </c>
      <c r="M105" s="292">
        <f t="shared" si="17"/>
        <v>0</v>
      </c>
      <c r="N105" s="292">
        <f t="shared" si="18"/>
        <v>0</v>
      </c>
      <c r="P105" s="73"/>
      <c r="Q105" s="73"/>
      <c r="R105" s="166"/>
      <c r="S105" s="73"/>
      <c r="T105" s="71"/>
      <c r="V105" s="72"/>
      <c r="W105" s="159"/>
      <c r="X105" s="76"/>
    </row>
    <row r="106" spans="1:24" ht="13.5" thickBot="1">
      <c r="A106" s="268">
        <v>4</v>
      </c>
      <c r="B106" s="271">
        <f>'Plot (4)'!Y29</f>
        <v>0</v>
      </c>
      <c r="C106" s="172">
        <f>'Plot (4)'!Z29</f>
        <v>0</v>
      </c>
      <c r="D106" s="172">
        <f>'Plot (4)'!AA29</f>
        <v>0</v>
      </c>
      <c r="E106" s="172">
        <f>'Plot (4)'!AB29</f>
        <v>0</v>
      </c>
      <c r="F106" s="172" t="b">
        <f t="shared" si="22"/>
        <v>0</v>
      </c>
      <c r="G106" s="303"/>
      <c r="H106" s="290" t="str">
        <f t="shared" si="12"/>
        <v>Not Measured</v>
      </c>
      <c r="I106" s="292">
        <f t="shared" si="13"/>
        <v>0</v>
      </c>
      <c r="J106" s="292">
        <f t="shared" si="14"/>
        <v>0</v>
      </c>
      <c r="K106" s="292">
        <f t="shared" si="15"/>
        <v>0</v>
      </c>
      <c r="L106" s="292">
        <f t="shared" si="16"/>
        <v>0</v>
      </c>
      <c r="M106" s="292">
        <f t="shared" si="17"/>
        <v>0</v>
      </c>
      <c r="N106" s="292">
        <f t="shared" si="18"/>
        <v>0</v>
      </c>
      <c r="P106" s="73"/>
      <c r="Q106" s="73"/>
      <c r="R106" s="166"/>
      <c r="S106" s="73"/>
      <c r="T106" s="71"/>
      <c r="V106" s="72"/>
      <c r="W106" s="159"/>
      <c r="X106" s="76"/>
    </row>
    <row r="107" spans="1:24" ht="13.5" thickBot="1">
      <c r="A107" s="268">
        <v>4</v>
      </c>
      <c r="B107" s="271">
        <f>'Plot (4)'!Y30</f>
        <v>0</v>
      </c>
      <c r="C107" s="172">
        <f>'Plot (4)'!Z30</f>
        <v>0</v>
      </c>
      <c r="D107" s="172">
        <f>'Plot (4)'!AA30</f>
        <v>0</v>
      </c>
      <c r="E107" s="172">
        <f>'Plot (4)'!AB30</f>
        <v>0</v>
      </c>
      <c r="F107" s="172" t="b">
        <f t="shared" si="22"/>
        <v>0</v>
      </c>
      <c r="G107" s="303"/>
      <c r="H107" s="290" t="str">
        <f t="shared" si="12"/>
        <v>Not Measured</v>
      </c>
      <c r="I107" s="292">
        <f t="shared" si="13"/>
        <v>0</v>
      </c>
      <c r="J107" s="292">
        <f t="shared" si="14"/>
        <v>0</v>
      </c>
      <c r="K107" s="292">
        <f t="shared" si="15"/>
        <v>0</v>
      </c>
      <c r="L107" s="292">
        <f t="shared" si="16"/>
        <v>0</v>
      </c>
      <c r="M107" s="292">
        <f t="shared" si="17"/>
        <v>0</v>
      </c>
      <c r="N107" s="292">
        <f t="shared" si="18"/>
        <v>0</v>
      </c>
      <c r="P107" s="73"/>
      <c r="Q107" s="73"/>
      <c r="R107" s="166"/>
      <c r="S107" s="73"/>
      <c r="T107" s="71"/>
      <c r="V107" s="72"/>
      <c r="W107" s="159"/>
      <c r="X107" s="76"/>
    </row>
    <row r="108" spans="1:24" ht="13.5" thickBot="1">
      <c r="A108" s="268">
        <v>4</v>
      </c>
      <c r="B108" s="271">
        <f>'Plot (4)'!Y31</f>
        <v>0</v>
      </c>
      <c r="C108" s="172">
        <f>'Plot (4)'!Z31</f>
        <v>0</v>
      </c>
      <c r="D108" s="172">
        <f>'Plot (4)'!AA31</f>
        <v>0</v>
      </c>
      <c r="E108" s="172">
        <f>'Plot (4)'!AB31</f>
        <v>0</v>
      </c>
      <c r="F108" s="172" t="b">
        <f t="shared" si="22"/>
        <v>0</v>
      </c>
      <c r="G108" s="303"/>
      <c r="H108" s="290" t="str">
        <f t="shared" si="12"/>
        <v>Not Measured</v>
      </c>
      <c r="I108" s="292">
        <f t="shared" si="13"/>
        <v>0</v>
      </c>
      <c r="J108" s="292">
        <f t="shared" si="14"/>
        <v>0</v>
      </c>
      <c r="K108" s="292">
        <f t="shared" si="15"/>
        <v>0</v>
      </c>
      <c r="L108" s="292">
        <f t="shared" si="16"/>
        <v>0</v>
      </c>
      <c r="M108" s="292">
        <f t="shared" si="17"/>
        <v>0</v>
      </c>
      <c r="N108" s="292">
        <f t="shared" si="18"/>
        <v>0</v>
      </c>
      <c r="P108" s="73"/>
      <c r="Q108" s="73"/>
      <c r="R108" s="166"/>
      <c r="S108" s="73"/>
      <c r="T108" s="71"/>
      <c r="V108" s="72"/>
      <c r="W108" s="159"/>
      <c r="X108" s="76"/>
    </row>
    <row r="109" spans="1:24" ht="13.5" thickBot="1">
      <c r="A109" s="268">
        <v>4</v>
      </c>
      <c r="B109" s="271">
        <f>'Plot (4)'!Y32</f>
        <v>0</v>
      </c>
      <c r="C109" s="172">
        <f>'Plot (4)'!Z32</f>
        <v>0</v>
      </c>
      <c r="D109" s="172">
        <f>'Plot (4)'!AA32</f>
        <v>0</v>
      </c>
      <c r="E109" s="172">
        <f>'Plot (4)'!AB32</f>
        <v>0</v>
      </c>
      <c r="F109" s="172" t="b">
        <f t="shared" si="22"/>
        <v>0</v>
      </c>
      <c r="G109" s="303"/>
      <c r="H109" s="290" t="str">
        <f t="shared" si="12"/>
        <v>Not Measured</v>
      </c>
      <c r="I109" s="292">
        <f t="shared" si="13"/>
        <v>0</v>
      </c>
      <c r="J109" s="292">
        <f t="shared" si="14"/>
        <v>0</v>
      </c>
      <c r="K109" s="292">
        <f t="shared" si="15"/>
        <v>0</v>
      </c>
      <c r="L109" s="292">
        <f t="shared" si="16"/>
        <v>0</v>
      </c>
      <c r="M109" s="292">
        <f t="shared" si="17"/>
        <v>0</v>
      </c>
      <c r="N109" s="292">
        <f t="shared" si="18"/>
        <v>0</v>
      </c>
      <c r="P109" s="73"/>
      <c r="Q109" s="73"/>
      <c r="R109" s="166"/>
      <c r="S109" s="73"/>
      <c r="T109" s="71"/>
      <c r="V109" s="72"/>
      <c r="W109" s="159"/>
      <c r="X109" s="76"/>
    </row>
    <row r="110" spans="1:24" ht="13.5" thickBot="1">
      <c r="A110" s="268">
        <v>4</v>
      </c>
      <c r="B110" s="271">
        <f>'Plot (4)'!Y33</f>
        <v>0</v>
      </c>
      <c r="C110" s="172">
        <f>'Plot (4)'!Z33</f>
        <v>0</v>
      </c>
      <c r="D110" s="172">
        <f>'Plot (4)'!AA33</f>
        <v>0</v>
      </c>
      <c r="E110" s="172">
        <f>'Plot (4)'!AB33</f>
        <v>0</v>
      </c>
      <c r="F110" s="172" t="b">
        <f t="shared" si="22"/>
        <v>0</v>
      </c>
      <c r="G110" s="303"/>
      <c r="H110" s="290" t="str">
        <f t="shared" si="12"/>
        <v>Not Measured</v>
      </c>
      <c r="I110" s="292">
        <f t="shared" si="13"/>
        <v>0</v>
      </c>
      <c r="J110" s="292">
        <f t="shared" si="14"/>
        <v>0</v>
      </c>
      <c r="K110" s="292">
        <f t="shared" si="15"/>
        <v>0</v>
      </c>
      <c r="L110" s="292">
        <f t="shared" si="16"/>
        <v>0</v>
      </c>
      <c r="M110" s="292">
        <f t="shared" si="17"/>
        <v>0</v>
      </c>
      <c r="N110" s="292">
        <f t="shared" si="18"/>
        <v>0</v>
      </c>
      <c r="P110" s="73"/>
      <c r="Q110" s="73"/>
      <c r="R110" s="166"/>
      <c r="S110" s="73"/>
      <c r="T110" s="71"/>
      <c r="V110" s="72"/>
      <c r="W110" s="159"/>
      <c r="X110" s="76"/>
    </row>
    <row r="111" spans="1:24" ht="13.5" thickBot="1">
      <c r="A111" s="268">
        <v>4</v>
      </c>
      <c r="B111" s="271">
        <f>'Plot (4)'!Y34</f>
        <v>0</v>
      </c>
      <c r="C111" s="172">
        <f>'Plot (4)'!Z34</f>
        <v>0</v>
      </c>
      <c r="D111" s="172">
        <f>'Plot (4)'!AA34</f>
        <v>0</v>
      </c>
      <c r="E111" s="172">
        <f>'Plot (4)'!AB34</f>
        <v>0</v>
      </c>
      <c r="F111" s="172" t="b">
        <f t="shared" si="22"/>
        <v>0</v>
      </c>
      <c r="G111" s="303"/>
      <c r="H111" s="290" t="str">
        <f t="shared" si="12"/>
        <v>Not Measured</v>
      </c>
      <c r="I111" s="292">
        <f t="shared" si="13"/>
        <v>0</v>
      </c>
      <c r="J111" s="292">
        <f t="shared" si="14"/>
        <v>0</v>
      </c>
      <c r="K111" s="292">
        <f t="shared" si="15"/>
        <v>0</v>
      </c>
      <c r="L111" s="292">
        <f t="shared" si="16"/>
        <v>0</v>
      </c>
      <c r="M111" s="292">
        <f t="shared" si="17"/>
        <v>0</v>
      </c>
      <c r="N111" s="292">
        <f t="shared" si="18"/>
        <v>0</v>
      </c>
      <c r="P111" s="73"/>
      <c r="Q111" s="73"/>
      <c r="R111" s="166"/>
      <c r="S111" s="73"/>
      <c r="T111" s="71"/>
      <c r="V111" s="72"/>
      <c r="W111" s="159"/>
      <c r="X111" s="76"/>
    </row>
    <row r="112" spans="1:24" ht="13.5" thickBot="1">
      <c r="A112" s="268">
        <v>4</v>
      </c>
      <c r="B112" s="271">
        <f>'Plot (4)'!Y35</f>
        <v>0</v>
      </c>
      <c r="C112" s="172">
        <f>'Plot (4)'!Z35</f>
        <v>0</v>
      </c>
      <c r="D112" s="172">
        <f>'Plot (4)'!AA35</f>
        <v>0</v>
      </c>
      <c r="E112" s="172">
        <f>'Plot (4)'!AB35</f>
        <v>0</v>
      </c>
      <c r="F112" s="172" t="b">
        <f t="shared" si="22"/>
        <v>0</v>
      </c>
      <c r="G112" s="303"/>
      <c r="H112" s="290" t="str">
        <f t="shared" si="12"/>
        <v>Not Measured</v>
      </c>
      <c r="I112" s="292">
        <f t="shared" si="13"/>
        <v>0</v>
      </c>
      <c r="J112" s="292">
        <f t="shared" si="14"/>
        <v>0</v>
      </c>
      <c r="K112" s="292">
        <f t="shared" si="15"/>
        <v>0</v>
      </c>
      <c r="L112" s="292">
        <f t="shared" si="16"/>
        <v>0</v>
      </c>
      <c r="M112" s="292">
        <f t="shared" si="17"/>
        <v>0</v>
      </c>
      <c r="N112" s="292">
        <f t="shared" si="18"/>
        <v>0</v>
      </c>
      <c r="P112" s="73"/>
      <c r="Q112" s="73"/>
      <c r="R112" s="166"/>
      <c r="S112" s="73"/>
      <c r="T112" s="71"/>
    </row>
    <row r="113" spans="1:20" ht="13.5" thickBot="1">
      <c r="A113" s="268">
        <v>4</v>
      </c>
      <c r="B113" s="271">
        <f>'Plot (4)'!Y36</f>
        <v>0</v>
      </c>
      <c r="C113" s="172">
        <f>'Plot (4)'!Z36</f>
        <v>0</v>
      </c>
      <c r="D113" s="172">
        <f>'Plot (4)'!AA36</f>
        <v>0</v>
      </c>
      <c r="E113" s="172">
        <f>'Plot (4)'!AB36</f>
        <v>0</v>
      </c>
      <c r="F113" s="172" t="b">
        <f t="shared" si="22"/>
        <v>0</v>
      </c>
      <c r="G113" s="303"/>
      <c r="H113" s="290" t="str">
        <f t="shared" si="12"/>
        <v>Not Measured</v>
      </c>
      <c r="I113" s="292">
        <f t="shared" si="13"/>
        <v>0</v>
      </c>
      <c r="J113" s="292">
        <f t="shared" si="14"/>
        <v>0</v>
      </c>
      <c r="K113" s="292">
        <f t="shared" si="15"/>
        <v>0</v>
      </c>
      <c r="L113" s="292">
        <f t="shared" si="16"/>
        <v>0</v>
      </c>
      <c r="M113" s="292">
        <f t="shared" si="17"/>
        <v>0</v>
      </c>
      <c r="N113" s="292">
        <f t="shared" si="18"/>
        <v>0</v>
      </c>
      <c r="P113" s="73"/>
      <c r="Q113" s="73"/>
      <c r="R113" s="166"/>
      <c r="S113" s="73"/>
      <c r="T113" s="71"/>
    </row>
    <row r="114" spans="1:20" ht="13.5" thickBot="1">
      <c r="A114" s="268">
        <v>4</v>
      </c>
      <c r="B114" s="271">
        <f>'Plot (4)'!Y37</f>
        <v>0</v>
      </c>
      <c r="C114" s="172">
        <f>'Plot (4)'!Z37</f>
        <v>0</v>
      </c>
      <c r="D114" s="172">
        <f>'Plot (4)'!AA37</f>
        <v>0</v>
      </c>
      <c r="E114" s="172">
        <f>'Plot (4)'!AB37</f>
        <v>0</v>
      </c>
      <c r="F114" s="172" t="b">
        <f t="shared" si="22"/>
        <v>0</v>
      </c>
      <c r="G114" s="303"/>
      <c r="H114" s="290" t="str">
        <f t="shared" si="12"/>
        <v>Not Measured</v>
      </c>
      <c r="I114" s="292">
        <f t="shared" si="13"/>
        <v>0</v>
      </c>
      <c r="J114" s="292">
        <f t="shared" si="14"/>
        <v>0</v>
      </c>
      <c r="K114" s="292">
        <f t="shared" si="15"/>
        <v>0</v>
      </c>
      <c r="L114" s="292">
        <f t="shared" si="16"/>
        <v>0</v>
      </c>
      <c r="M114" s="292">
        <f t="shared" si="17"/>
        <v>0</v>
      </c>
      <c r="N114" s="292">
        <f t="shared" si="18"/>
        <v>0</v>
      </c>
      <c r="P114" s="73"/>
      <c r="Q114" s="73"/>
      <c r="R114" s="166"/>
      <c r="S114" s="73"/>
      <c r="T114" s="71"/>
    </row>
    <row r="115" spans="1:20" ht="13.5" thickBot="1">
      <c r="A115" s="268">
        <v>4</v>
      </c>
      <c r="B115" s="271">
        <f>'Plot (4)'!Y38</f>
        <v>0</v>
      </c>
      <c r="C115" s="172">
        <f>'Plot (4)'!Z38</f>
        <v>0</v>
      </c>
      <c r="D115" s="172">
        <f>'Plot (4)'!AA38</f>
        <v>0</v>
      </c>
      <c r="E115" s="172">
        <f>'Plot (4)'!AB38</f>
        <v>0</v>
      </c>
      <c r="F115" s="172" t="b">
        <f t="shared" si="22"/>
        <v>0</v>
      </c>
      <c r="G115" s="303"/>
      <c r="H115" s="290" t="str">
        <f t="shared" si="12"/>
        <v>Not Measured</v>
      </c>
      <c r="I115" s="292">
        <f t="shared" si="13"/>
        <v>0</v>
      </c>
      <c r="J115" s="292">
        <f t="shared" si="14"/>
        <v>0</v>
      </c>
      <c r="K115" s="292">
        <f t="shared" si="15"/>
        <v>0</v>
      </c>
      <c r="L115" s="292">
        <f t="shared" si="16"/>
        <v>0</v>
      </c>
      <c r="M115" s="292">
        <f t="shared" si="17"/>
        <v>0</v>
      </c>
      <c r="N115" s="292">
        <f t="shared" si="18"/>
        <v>0</v>
      </c>
      <c r="P115" s="73"/>
      <c r="Q115" s="73"/>
      <c r="R115" s="166"/>
      <c r="S115" s="73"/>
      <c r="T115" s="71"/>
    </row>
    <row r="116" spans="1:20" ht="13.5" thickBot="1">
      <c r="A116" s="268">
        <v>4</v>
      </c>
      <c r="B116" s="271">
        <f>'Plot (4)'!Y39</f>
        <v>0</v>
      </c>
      <c r="C116" s="172">
        <f>'Plot (4)'!Z39</f>
        <v>0</v>
      </c>
      <c r="D116" s="172">
        <f>'Plot (4)'!AA39</f>
        <v>0</v>
      </c>
      <c r="E116" s="172">
        <f>'Plot (4)'!AB39</f>
        <v>0</v>
      </c>
      <c r="F116" s="172" t="b">
        <f t="shared" si="22"/>
        <v>0</v>
      </c>
      <c r="G116" s="303"/>
      <c r="H116" s="290" t="str">
        <f t="shared" si="12"/>
        <v>Not Measured</v>
      </c>
      <c r="I116" s="292">
        <f t="shared" si="13"/>
        <v>0</v>
      </c>
      <c r="J116" s="292">
        <f t="shared" si="14"/>
        <v>0</v>
      </c>
      <c r="K116" s="292">
        <f t="shared" si="15"/>
        <v>0</v>
      </c>
      <c r="L116" s="292">
        <f t="shared" si="16"/>
        <v>0</v>
      </c>
      <c r="M116" s="292">
        <f t="shared" si="17"/>
        <v>0</v>
      </c>
      <c r="N116" s="292">
        <f t="shared" si="18"/>
        <v>0</v>
      </c>
      <c r="P116" s="73"/>
      <c r="Q116" s="73"/>
      <c r="R116" s="166"/>
      <c r="S116" s="73"/>
      <c r="T116" s="71"/>
    </row>
    <row r="117" spans="1:20" ht="13.5" thickBot="1">
      <c r="A117" s="273">
        <v>4</v>
      </c>
      <c r="B117" s="272">
        <f>'Plot (4)'!Y40</f>
        <v>0</v>
      </c>
      <c r="C117" s="97">
        <f>'Plot (4)'!Z40</f>
        <v>0</v>
      </c>
      <c r="D117" s="97">
        <f>'Plot (4)'!AA40</f>
        <v>0</v>
      </c>
      <c r="E117" s="97">
        <f>'Plot (4)'!AB40</f>
        <v>0</v>
      </c>
      <c r="F117" s="97" t="b">
        <f t="shared" si="22"/>
        <v>0</v>
      </c>
      <c r="G117" s="304"/>
      <c r="H117" s="290" t="str">
        <f t="shared" si="12"/>
        <v>Not Measured</v>
      </c>
      <c r="I117" s="305">
        <f t="shared" si="13"/>
        <v>0</v>
      </c>
      <c r="J117" s="305">
        <f t="shared" si="14"/>
        <v>0</v>
      </c>
      <c r="K117" s="305">
        <f t="shared" si="15"/>
        <v>0</v>
      </c>
      <c r="L117" s="305">
        <f t="shared" si="16"/>
        <v>0</v>
      </c>
      <c r="M117" s="305">
        <f t="shared" si="17"/>
        <v>0</v>
      </c>
      <c r="N117" s="305">
        <f t="shared" si="18"/>
        <v>0</v>
      </c>
      <c r="P117" s="73"/>
      <c r="Q117" s="73"/>
      <c r="R117" s="166"/>
      <c r="S117" s="73"/>
      <c r="T117" s="71"/>
    </row>
    <row r="118" spans="1:20" ht="13.5" thickBot="1">
      <c r="A118" s="268">
        <v>5</v>
      </c>
      <c r="B118" s="271">
        <f>'Plot (5)'!Y12</f>
        <v>0</v>
      </c>
      <c r="C118" s="172">
        <f>'Plot (5)'!Z12</f>
        <v>0</v>
      </c>
      <c r="D118" s="172">
        <f>'Plot (5)'!AA12</f>
        <v>0</v>
      </c>
      <c r="E118" s="172">
        <f>'Plot (5)'!AB12</f>
        <v>0</v>
      </c>
      <c r="F118" s="172" t="b">
        <f>F102</f>
        <v>0</v>
      </c>
      <c r="G118" s="303"/>
      <c r="H118" s="290" t="str">
        <f t="shared" si="12"/>
        <v>Not Measured</v>
      </c>
      <c r="I118" s="292">
        <f t="shared" si="13"/>
        <v>0</v>
      </c>
      <c r="J118" s="292">
        <f t="shared" si="14"/>
        <v>0</v>
      </c>
      <c r="K118" s="292">
        <f t="shared" si="15"/>
        <v>0</v>
      </c>
      <c r="L118" s="292">
        <f t="shared" si="16"/>
        <v>0</v>
      </c>
      <c r="M118" s="292">
        <f t="shared" si="17"/>
        <v>0</v>
      </c>
      <c r="N118" s="292">
        <f t="shared" si="18"/>
        <v>0</v>
      </c>
      <c r="P118" s="73"/>
      <c r="Q118" s="73"/>
      <c r="R118" s="166"/>
      <c r="S118" s="73"/>
      <c r="T118" s="71"/>
    </row>
    <row r="119" spans="1:20" ht="13.5" thickBot="1">
      <c r="A119" s="268">
        <v>5</v>
      </c>
      <c r="B119" s="271">
        <f>'Plot (5)'!Y13</f>
        <v>0</v>
      </c>
      <c r="C119" s="172">
        <f>'Plot (5)'!Z13</f>
        <v>0</v>
      </c>
      <c r="D119" s="172">
        <f>'Plot (5)'!AA13</f>
        <v>0</v>
      </c>
      <c r="E119" s="172">
        <f>'Plot (5)'!AB13</f>
        <v>0</v>
      </c>
      <c r="F119" s="172" t="b">
        <f t="shared" ref="F119:F127" si="23">F118</f>
        <v>0</v>
      </c>
      <c r="G119" s="303"/>
      <c r="H119" s="290" t="str">
        <f t="shared" si="12"/>
        <v>Not Measured</v>
      </c>
      <c r="I119" s="292">
        <f t="shared" si="13"/>
        <v>0</v>
      </c>
      <c r="J119" s="292">
        <f t="shared" si="14"/>
        <v>0</v>
      </c>
      <c r="K119" s="292">
        <f t="shared" si="15"/>
        <v>0</v>
      </c>
      <c r="L119" s="292">
        <f t="shared" si="16"/>
        <v>0</v>
      </c>
      <c r="M119" s="292">
        <f t="shared" si="17"/>
        <v>0</v>
      </c>
      <c r="N119" s="292">
        <f t="shared" si="18"/>
        <v>0</v>
      </c>
      <c r="P119" s="73"/>
      <c r="Q119" s="73"/>
      <c r="R119" s="166"/>
      <c r="S119" s="73"/>
      <c r="T119" s="71"/>
    </row>
    <row r="120" spans="1:20" ht="13.5" thickBot="1">
      <c r="A120" s="268">
        <v>5</v>
      </c>
      <c r="B120" s="271">
        <f>'Plot (5)'!Y14</f>
        <v>0</v>
      </c>
      <c r="C120" s="172">
        <f>'Plot (5)'!Z14</f>
        <v>0</v>
      </c>
      <c r="D120" s="172">
        <f>'Plot (5)'!AA14</f>
        <v>0</v>
      </c>
      <c r="E120" s="172">
        <f>'Plot (5)'!AB14</f>
        <v>0</v>
      </c>
      <c r="F120" s="172" t="b">
        <f t="shared" si="23"/>
        <v>0</v>
      </c>
      <c r="G120" s="303"/>
      <c r="H120" s="290" t="str">
        <f t="shared" si="12"/>
        <v>Not Measured</v>
      </c>
      <c r="I120" s="292">
        <f t="shared" si="13"/>
        <v>0</v>
      </c>
      <c r="J120" s="292">
        <f t="shared" si="14"/>
        <v>0</v>
      </c>
      <c r="K120" s="292">
        <f t="shared" si="15"/>
        <v>0</v>
      </c>
      <c r="L120" s="292">
        <f t="shared" si="16"/>
        <v>0</v>
      </c>
      <c r="M120" s="292">
        <f t="shared" si="17"/>
        <v>0</v>
      </c>
      <c r="N120" s="292">
        <f t="shared" si="18"/>
        <v>0</v>
      </c>
      <c r="P120" s="73"/>
      <c r="Q120" s="73"/>
      <c r="R120" s="166"/>
      <c r="S120" s="73"/>
      <c r="T120" s="71"/>
    </row>
    <row r="121" spans="1:20" ht="13.5" thickBot="1">
      <c r="A121" s="268">
        <v>5</v>
      </c>
      <c r="B121" s="271">
        <f>'Plot (5)'!Y15</f>
        <v>0</v>
      </c>
      <c r="C121" s="172">
        <f>'Plot (5)'!Z15</f>
        <v>0</v>
      </c>
      <c r="D121" s="172">
        <f>'Plot (5)'!AA15</f>
        <v>0</v>
      </c>
      <c r="E121" s="172">
        <f>'Plot (5)'!AB15</f>
        <v>0</v>
      </c>
      <c r="F121" s="172" t="b">
        <f t="shared" si="23"/>
        <v>0</v>
      </c>
      <c r="G121" s="303"/>
      <c r="H121" s="290" t="str">
        <f t="shared" si="12"/>
        <v>Not Measured</v>
      </c>
      <c r="I121" s="292">
        <f t="shared" si="13"/>
        <v>0</v>
      </c>
      <c r="J121" s="292">
        <f t="shared" si="14"/>
        <v>0</v>
      </c>
      <c r="K121" s="292">
        <f t="shared" si="15"/>
        <v>0</v>
      </c>
      <c r="L121" s="292">
        <f t="shared" si="16"/>
        <v>0</v>
      </c>
      <c r="M121" s="292">
        <f t="shared" si="17"/>
        <v>0</v>
      </c>
      <c r="N121" s="292">
        <f t="shared" si="18"/>
        <v>0</v>
      </c>
      <c r="P121" s="73"/>
      <c r="Q121" s="73"/>
      <c r="R121" s="166"/>
      <c r="S121" s="73"/>
      <c r="T121" s="71"/>
    </row>
    <row r="122" spans="1:20" ht="13.5" thickBot="1">
      <c r="A122" s="268">
        <v>5</v>
      </c>
      <c r="B122" s="271">
        <f>'Plot (5)'!Y16</f>
        <v>0</v>
      </c>
      <c r="C122" s="172">
        <f>'Plot (5)'!Z16</f>
        <v>0</v>
      </c>
      <c r="D122" s="172">
        <f>'Plot (5)'!AA16</f>
        <v>0</v>
      </c>
      <c r="E122" s="172">
        <f>'Plot (5)'!AB16</f>
        <v>0</v>
      </c>
      <c r="F122" s="172" t="b">
        <f t="shared" si="23"/>
        <v>0</v>
      </c>
      <c r="G122" s="303"/>
      <c r="H122" s="290" t="str">
        <f t="shared" si="12"/>
        <v>Not Measured</v>
      </c>
      <c r="I122" s="292">
        <f t="shared" si="13"/>
        <v>0</v>
      </c>
      <c r="J122" s="292">
        <f t="shared" si="14"/>
        <v>0</v>
      </c>
      <c r="K122" s="292">
        <f t="shared" si="15"/>
        <v>0</v>
      </c>
      <c r="L122" s="292">
        <f t="shared" si="16"/>
        <v>0</v>
      </c>
      <c r="M122" s="292">
        <f t="shared" si="17"/>
        <v>0</v>
      </c>
      <c r="N122" s="292">
        <f t="shared" si="18"/>
        <v>0</v>
      </c>
      <c r="P122" s="73"/>
      <c r="Q122" s="73"/>
      <c r="R122" s="166"/>
      <c r="S122" s="73"/>
      <c r="T122" s="71"/>
    </row>
    <row r="123" spans="1:20" ht="13.5" thickBot="1">
      <c r="A123" s="268">
        <v>5</v>
      </c>
      <c r="B123" s="271">
        <f>'Plot (5)'!Y17</f>
        <v>0</v>
      </c>
      <c r="C123" s="172">
        <f>'Plot (5)'!Z17</f>
        <v>0</v>
      </c>
      <c r="D123" s="172">
        <f>'Plot (5)'!AA17</f>
        <v>0</v>
      </c>
      <c r="E123" s="172">
        <f>'Plot (5)'!AB17</f>
        <v>0</v>
      </c>
      <c r="F123" s="172" t="b">
        <f t="shared" si="23"/>
        <v>0</v>
      </c>
      <c r="G123" s="303"/>
      <c r="H123" s="290" t="str">
        <f t="shared" si="12"/>
        <v>Not Measured</v>
      </c>
      <c r="I123" s="292">
        <f t="shared" si="13"/>
        <v>0</v>
      </c>
      <c r="J123" s="292">
        <f t="shared" si="14"/>
        <v>0</v>
      </c>
      <c r="K123" s="292">
        <f t="shared" si="15"/>
        <v>0</v>
      </c>
      <c r="L123" s="292">
        <f t="shared" si="16"/>
        <v>0</v>
      </c>
      <c r="M123" s="292">
        <f t="shared" si="17"/>
        <v>0</v>
      </c>
      <c r="N123" s="292">
        <f t="shared" si="18"/>
        <v>0</v>
      </c>
      <c r="P123" s="73"/>
      <c r="Q123" s="73"/>
      <c r="R123" s="166"/>
      <c r="S123" s="73"/>
      <c r="T123" s="71"/>
    </row>
    <row r="124" spans="1:20" ht="13.5" thickBot="1">
      <c r="A124" s="268">
        <v>5</v>
      </c>
      <c r="B124" s="271">
        <f>'Plot (5)'!Y18</f>
        <v>0</v>
      </c>
      <c r="C124" s="172">
        <f>'Plot (5)'!Z18</f>
        <v>0</v>
      </c>
      <c r="D124" s="172">
        <f>'Plot (5)'!AA18</f>
        <v>0</v>
      </c>
      <c r="E124" s="172">
        <f>'Plot (5)'!AB18</f>
        <v>0</v>
      </c>
      <c r="F124" s="172" t="b">
        <f t="shared" si="23"/>
        <v>0</v>
      </c>
      <c r="G124" s="303"/>
      <c r="H124" s="290" t="str">
        <f t="shared" si="12"/>
        <v>Not Measured</v>
      </c>
      <c r="I124" s="292">
        <f t="shared" si="13"/>
        <v>0</v>
      </c>
      <c r="J124" s="292">
        <f t="shared" si="14"/>
        <v>0</v>
      </c>
      <c r="K124" s="292">
        <f t="shared" si="15"/>
        <v>0</v>
      </c>
      <c r="L124" s="292">
        <f t="shared" si="16"/>
        <v>0</v>
      </c>
      <c r="M124" s="292">
        <f t="shared" si="17"/>
        <v>0</v>
      </c>
      <c r="N124" s="292">
        <f t="shared" si="18"/>
        <v>0</v>
      </c>
      <c r="P124" s="73"/>
      <c r="Q124" s="73"/>
      <c r="R124" s="166"/>
      <c r="S124" s="73"/>
      <c r="T124" s="71"/>
    </row>
    <row r="125" spans="1:20" ht="13.5" thickBot="1">
      <c r="A125" s="268">
        <v>5</v>
      </c>
      <c r="B125" s="271">
        <f>'Plot (5)'!Y19</f>
        <v>0</v>
      </c>
      <c r="C125" s="172">
        <f>'Plot (5)'!Z19</f>
        <v>0</v>
      </c>
      <c r="D125" s="172">
        <f>'Plot (5)'!AA19</f>
        <v>0</v>
      </c>
      <c r="E125" s="172">
        <f>'Plot (5)'!AB19</f>
        <v>0</v>
      </c>
      <c r="F125" s="172" t="b">
        <f t="shared" si="23"/>
        <v>0</v>
      </c>
      <c r="G125" s="303"/>
      <c r="H125" s="290" t="str">
        <f t="shared" si="12"/>
        <v>Not Measured</v>
      </c>
      <c r="I125" s="292">
        <f t="shared" si="13"/>
        <v>0</v>
      </c>
      <c r="J125" s="292">
        <f t="shared" si="14"/>
        <v>0</v>
      </c>
      <c r="K125" s="292">
        <f t="shared" si="15"/>
        <v>0</v>
      </c>
      <c r="L125" s="292">
        <f t="shared" si="16"/>
        <v>0</v>
      </c>
      <c r="M125" s="292">
        <f t="shared" si="17"/>
        <v>0</v>
      </c>
      <c r="N125" s="292">
        <f t="shared" si="18"/>
        <v>0</v>
      </c>
      <c r="P125" s="73"/>
      <c r="Q125" s="73"/>
      <c r="R125" s="166"/>
      <c r="S125" s="73"/>
      <c r="T125" s="71"/>
    </row>
    <row r="126" spans="1:20" ht="13.5" thickBot="1">
      <c r="A126" s="268">
        <v>5</v>
      </c>
      <c r="B126" s="271">
        <f>'Plot (5)'!Y20</f>
        <v>0</v>
      </c>
      <c r="C126" s="172">
        <f>'Plot (5)'!Z20</f>
        <v>0</v>
      </c>
      <c r="D126" s="172">
        <f>'Plot (5)'!AA20</f>
        <v>0</v>
      </c>
      <c r="E126" s="172">
        <f>'Plot (5)'!AB20</f>
        <v>0</v>
      </c>
      <c r="F126" s="172" t="b">
        <f t="shared" si="23"/>
        <v>0</v>
      </c>
      <c r="G126" s="303"/>
      <c r="H126" s="290" t="str">
        <f t="shared" si="12"/>
        <v>Not Measured</v>
      </c>
      <c r="I126" s="292">
        <f t="shared" si="13"/>
        <v>0</v>
      </c>
      <c r="J126" s="292">
        <f t="shared" si="14"/>
        <v>0</v>
      </c>
      <c r="K126" s="292">
        <f t="shared" si="15"/>
        <v>0</v>
      </c>
      <c r="L126" s="292">
        <f t="shared" si="16"/>
        <v>0</v>
      </c>
      <c r="M126" s="292">
        <f t="shared" si="17"/>
        <v>0</v>
      </c>
      <c r="N126" s="292">
        <f t="shared" si="18"/>
        <v>0</v>
      </c>
      <c r="P126" s="73"/>
      <c r="Q126" s="73"/>
      <c r="R126" s="166"/>
      <c r="S126" s="73"/>
      <c r="T126" s="71"/>
    </row>
    <row r="127" spans="1:20" ht="13.5" thickBot="1">
      <c r="A127" s="268">
        <v>5</v>
      </c>
      <c r="B127" s="271">
        <f>'Plot (5)'!Y21</f>
        <v>0</v>
      </c>
      <c r="C127" s="172">
        <f>'Plot (5)'!Z21</f>
        <v>0</v>
      </c>
      <c r="D127" s="172">
        <f>'Plot (5)'!AA21</f>
        <v>0</v>
      </c>
      <c r="E127" s="172">
        <f>'Plot (5)'!AB21</f>
        <v>0</v>
      </c>
      <c r="F127" s="172" t="b">
        <f t="shared" si="23"/>
        <v>0</v>
      </c>
      <c r="G127" s="303"/>
      <c r="H127" s="290" t="str">
        <f t="shared" si="12"/>
        <v>Not Measured</v>
      </c>
      <c r="I127" s="292">
        <f t="shared" si="13"/>
        <v>0</v>
      </c>
      <c r="J127" s="292">
        <f t="shared" si="14"/>
        <v>0</v>
      </c>
      <c r="K127" s="292">
        <f t="shared" si="15"/>
        <v>0</v>
      </c>
      <c r="L127" s="292">
        <f t="shared" si="16"/>
        <v>0</v>
      </c>
      <c r="M127" s="292">
        <f t="shared" si="17"/>
        <v>0</v>
      </c>
      <c r="N127" s="292">
        <f t="shared" si="18"/>
        <v>0</v>
      </c>
      <c r="P127" s="73"/>
      <c r="Q127" s="73"/>
      <c r="R127" s="166"/>
      <c r="S127" s="73"/>
      <c r="T127" s="71"/>
    </row>
    <row r="128" spans="1:20" ht="13.5" thickBot="1">
      <c r="A128" s="268">
        <v>5</v>
      </c>
      <c r="B128" s="271">
        <f>'Plot (5)'!Y22</f>
        <v>0</v>
      </c>
      <c r="C128" s="172">
        <f>'Plot (5)'!Z22</f>
        <v>0</v>
      </c>
      <c r="D128" s="172">
        <f>'Plot (5)'!AA22</f>
        <v>0</v>
      </c>
      <c r="E128" s="172">
        <f>'Plot (5)'!AB22</f>
        <v>0</v>
      </c>
      <c r="F128" s="172" t="b">
        <f t="shared" ref="F128:F146" si="24">F127</f>
        <v>0</v>
      </c>
      <c r="G128" s="303"/>
      <c r="H128" s="290" t="str">
        <f t="shared" si="12"/>
        <v>Not Measured</v>
      </c>
      <c r="I128" s="292">
        <f t="shared" si="13"/>
        <v>0</v>
      </c>
      <c r="J128" s="292">
        <f t="shared" si="14"/>
        <v>0</v>
      </c>
      <c r="K128" s="292">
        <f t="shared" si="15"/>
        <v>0</v>
      </c>
      <c r="L128" s="292">
        <f t="shared" si="16"/>
        <v>0</v>
      </c>
      <c r="M128" s="292">
        <f t="shared" si="17"/>
        <v>0</v>
      </c>
      <c r="N128" s="292">
        <f t="shared" si="18"/>
        <v>0</v>
      </c>
      <c r="P128" s="73"/>
      <c r="Q128" s="73"/>
      <c r="R128" s="166"/>
      <c r="S128" s="73"/>
      <c r="T128" s="71"/>
    </row>
    <row r="129" spans="1:86" ht="13.5" thickBot="1">
      <c r="A129" s="268">
        <v>5</v>
      </c>
      <c r="B129" s="271">
        <f>'Plot (5)'!Y23</f>
        <v>0</v>
      </c>
      <c r="C129" s="172">
        <f>'Plot (5)'!Z23</f>
        <v>0</v>
      </c>
      <c r="D129" s="172">
        <f>'Plot (5)'!AA23</f>
        <v>0</v>
      </c>
      <c r="E129" s="172">
        <f>'Plot (5)'!AB23</f>
        <v>0</v>
      </c>
      <c r="F129" s="172" t="b">
        <f t="shared" si="24"/>
        <v>0</v>
      </c>
      <c r="G129" s="303"/>
      <c r="H129" s="290" t="str">
        <f t="shared" si="12"/>
        <v>Not Measured</v>
      </c>
      <c r="I129" s="292">
        <f t="shared" si="13"/>
        <v>0</v>
      </c>
      <c r="J129" s="292">
        <f t="shared" si="14"/>
        <v>0</v>
      </c>
      <c r="K129" s="292">
        <f t="shared" si="15"/>
        <v>0</v>
      </c>
      <c r="L129" s="292">
        <f t="shared" si="16"/>
        <v>0</v>
      </c>
      <c r="M129" s="292">
        <f t="shared" si="17"/>
        <v>0</v>
      </c>
      <c r="N129" s="292">
        <f t="shared" si="18"/>
        <v>0</v>
      </c>
      <c r="P129" s="73"/>
      <c r="Q129" s="73"/>
      <c r="R129" s="166"/>
      <c r="S129" s="73"/>
      <c r="T129" s="71"/>
    </row>
    <row r="130" spans="1:86" ht="13.5" thickBot="1">
      <c r="A130" s="268">
        <v>5</v>
      </c>
      <c r="B130" s="271">
        <f>'Plot (5)'!Y24</f>
        <v>0</v>
      </c>
      <c r="C130" s="172">
        <f>'Plot (5)'!Z24</f>
        <v>0</v>
      </c>
      <c r="D130" s="172">
        <f>'Plot (5)'!AA24</f>
        <v>0</v>
      </c>
      <c r="E130" s="172">
        <f>'Plot (5)'!AB24</f>
        <v>0</v>
      </c>
      <c r="F130" s="172" t="b">
        <f t="shared" si="24"/>
        <v>0</v>
      </c>
      <c r="G130" s="303"/>
      <c r="H130" s="290" t="str">
        <f t="shared" si="12"/>
        <v>Not Measured</v>
      </c>
      <c r="I130" s="292">
        <f t="shared" si="13"/>
        <v>0</v>
      </c>
      <c r="J130" s="292">
        <f t="shared" si="14"/>
        <v>0</v>
      </c>
      <c r="K130" s="292">
        <f t="shared" si="15"/>
        <v>0</v>
      </c>
      <c r="L130" s="292">
        <f t="shared" si="16"/>
        <v>0</v>
      </c>
      <c r="M130" s="292">
        <f t="shared" si="17"/>
        <v>0</v>
      </c>
      <c r="N130" s="292">
        <f t="shared" si="18"/>
        <v>0</v>
      </c>
      <c r="P130" s="73"/>
      <c r="Q130" s="73"/>
      <c r="R130" s="166"/>
      <c r="S130" s="73"/>
      <c r="T130" s="71"/>
    </row>
    <row r="131" spans="1:86" ht="13.5" thickBot="1">
      <c r="A131" s="268">
        <v>5</v>
      </c>
      <c r="B131" s="271">
        <f>'Plot (5)'!Y25</f>
        <v>0</v>
      </c>
      <c r="C131" s="172">
        <f>'Plot (5)'!Z25</f>
        <v>0</v>
      </c>
      <c r="D131" s="172">
        <f>'Plot (5)'!AA25</f>
        <v>0</v>
      </c>
      <c r="E131" s="172">
        <f>'Plot (5)'!AB25</f>
        <v>0</v>
      </c>
      <c r="F131" s="172" t="b">
        <f t="shared" si="24"/>
        <v>0</v>
      </c>
      <c r="G131" s="303"/>
      <c r="H131" s="290" t="str">
        <f t="shared" ref="H131:H194" si="25">IF(D131=0,"Not Measured",(IF((B131)=0,"No Species",IF((B131)="Plc",POWER(10,(-4.349054+(1.82276*LOG10(C131))+(1.10812*LOG10(D131)))),IF((B131)="Pli",POWER(10,(-4.349054+(1.82276*LOG10(C131))+(1.10812*LOG10(D131)))),IF((B131)="Cw",POWER(10,(-4.139118+(1.71677*LOG10(C131))+(1.04742*LOG10(D131)))),IF((B131)="Bl",POWER(10,(-4.266202+(1.78296*LOG10(C131))+(1.10382*LOG10(D131)))),IF((B131)="Fdc",POWER(10,(-4.319071+(1.81382*LOG10(C131))+(1.04242*LOG10(D131)))),IF((B131)="Hw",POWER(10,(-4.41882+(1.86778*LOG10(C131))+(1.09989*LOG10(D131)))),IF((B131)="Ss",POWER(10,(-4.310416+(1.82284*LOG10(C131))+(1.05729*LOG10(D131)))),IF((B131)="Sx",POWER(10,(-4.310416+(1.82284*LOG10(C131))+(1.05729*LOG10(D131)))),IF((B131)="Se",POWER(10,(-4.310416+(1.82284*LOG10(C131))+(1.05729*LOG10(D131)))),IF((B131)="Dr",POWER(10,(-4.431705+(1.89057*LOG10(C131))+(1.09077*LOG10(D131)))),IF((B131)="Pw",POWER(10,(-4.3005226+(1.8578*LOG10(C131))+(1.02225*LOG10(D131)))),IF((B131)="Yc",POWER(10,(-4.187127+(1.77736*LOG10(C131))+(1.03299*LOG10(D131)))),"Unknown Species")))))))))))))))</f>
        <v>Not Measured</v>
      </c>
      <c r="I131" s="292">
        <f t="shared" ref="I131:I194" si="26">0.00007854*(C131^2)</f>
        <v>0</v>
      </c>
      <c r="J131" s="292">
        <f t="shared" ref="J131:J194" si="27">IF(E131=0,I131,0)</f>
        <v>0</v>
      </c>
      <c r="K131" s="292">
        <f t="shared" ref="K131:K194" si="28">IF(E131&gt;0,I131,0)</f>
        <v>0</v>
      </c>
      <c r="L131" s="292">
        <f t="shared" ref="L131:L194" si="29">IF(E131="DSG",I131, (IF(E131="DSS",I131, (IF(E131="DSC",I131, (IF(E131="DSB",I131,0)))))))</f>
        <v>0</v>
      </c>
      <c r="M131" s="292">
        <f t="shared" ref="M131:M194" si="30">IF(E131="DRA",I131, (IF(E131="DRL",I131, (IF(E131="DRT",I131, (IF(E131="DRN",I131, (IF(E131="DRB",I131,0)))))))))</f>
        <v>0</v>
      </c>
      <c r="N131" s="292">
        <f t="shared" ref="N131:N194" si="31">IF(E131="IBM",I131,0)</f>
        <v>0</v>
      </c>
      <c r="P131" s="73"/>
      <c r="Q131" s="73"/>
      <c r="R131" s="166"/>
      <c r="S131" s="73"/>
      <c r="T131" s="71"/>
    </row>
    <row r="132" spans="1:86" ht="13.5" thickBot="1">
      <c r="A132" s="268">
        <v>5</v>
      </c>
      <c r="B132" s="271">
        <f>'Plot (5)'!Y26</f>
        <v>0</v>
      </c>
      <c r="C132" s="172">
        <f>'Plot (5)'!Z26</f>
        <v>0</v>
      </c>
      <c r="D132" s="172">
        <f>'Plot (5)'!AA26</f>
        <v>0</v>
      </c>
      <c r="E132" s="172">
        <f>'Plot (5)'!AB26</f>
        <v>0</v>
      </c>
      <c r="F132" s="172" t="b">
        <f t="shared" si="24"/>
        <v>0</v>
      </c>
      <c r="G132" s="303"/>
      <c r="H132" s="290" t="str">
        <f t="shared" si="25"/>
        <v>Not Measured</v>
      </c>
      <c r="I132" s="292">
        <f t="shared" si="26"/>
        <v>0</v>
      </c>
      <c r="J132" s="292">
        <f t="shared" si="27"/>
        <v>0</v>
      </c>
      <c r="K132" s="292">
        <f t="shared" si="28"/>
        <v>0</v>
      </c>
      <c r="L132" s="292">
        <f t="shared" si="29"/>
        <v>0</v>
      </c>
      <c r="M132" s="292">
        <f t="shared" si="30"/>
        <v>0</v>
      </c>
      <c r="N132" s="292">
        <f t="shared" si="31"/>
        <v>0</v>
      </c>
      <c r="P132" s="73"/>
      <c r="Q132" s="73"/>
      <c r="R132" s="166"/>
      <c r="S132" s="73"/>
      <c r="T132" s="71"/>
    </row>
    <row r="133" spans="1:86" ht="13.5" thickBot="1">
      <c r="A133" s="268">
        <v>5</v>
      </c>
      <c r="B133" s="271">
        <f>'Plot (5)'!Y27</f>
        <v>0</v>
      </c>
      <c r="C133" s="172">
        <f>'Plot (5)'!Z27</f>
        <v>0</v>
      </c>
      <c r="D133" s="172">
        <f>'Plot (5)'!AA27</f>
        <v>0</v>
      </c>
      <c r="E133" s="172">
        <f>'Plot (5)'!AB27</f>
        <v>0</v>
      </c>
      <c r="F133" s="172" t="b">
        <f t="shared" si="24"/>
        <v>0</v>
      </c>
      <c r="G133" s="303"/>
      <c r="H133" s="290" t="str">
        <f t="shared" si="25"/>
        <v>Not Measured</v>
      </c>
      <c r="I133" s="292">
        <f t="shared" si="26"/>
        <v>0</v>
      </c>
      <c r="J133" s="292">
        <f t="shared" si="27"/>
        <v>0</v>
      </c>
      <c r="K133" s="292">
        <f t="shared" si="28"/>
        <v>0</v>
      </c>
      <c r="L133" s="292">
        <f t="shared" si="29"/>
        <v>0</v>
      </c>
      <c r="M133" s="292">
        <f t="shared" si="30"/>
        <v>0</v>
      </c>
      <c r="N133" s="292">
        <f t="shared" si="31"/>
        <v>0</v>
      </c>
      <c r="P133" s="73"/>
      <c r="Q133" s="73"/>
      <c r="R133" s="166"/>
      <c r="S133" s="73"/>
      <c r="T133" s="71"/>
    </row>
    <row r="134" spans="1:86" ht="13.5" thickBot="1">
      <c r="A134" s="268">
        <v>5</v>
      </c>
      <c r="B134" s="271">
        <f>'Plot (5)'!Y28</f>
        <v>0</v>
      </c>
      <c r="C134" s="172">
        <f>'Plot (5)'!Z28</f>
        <v>0</v>
      </c>
      <c r="D134" s="172">
        <f>'Plot (5)'!AA28</f>
        <v>0</v>
      </c>
      <c r="E134" s="172">
        <f>'Plot (5)'!AB28</f>
        <v>0</v>
      </c>
      <c r="F134" s="172" t="b">
        <f t="shared" si="24"/>
        <v>0</v>
      </c>
      <c r="G134" s="303"/>
      <c r="H134" s="290" t="str">
        <f t="shared" si="25"/>
        <v>Not Measured</v>
      </c>
      <c r="I134" s="292">
        <f t="shared" si="26"/>
        <v>0</v>
      </c>
      <c r="J134" s="292">
        <f t="shared" si="27"/>
        <v>0</v>
      </c>
      <c r="K134" s="292">
        <f t="shared" si="28"/>
        <v>0</v>
      </c>
      <c r="L134" s="292">
        <f t="shared" si="29"/>
        <v>0</v>
      </c>
      <c r="M134" s="292">
        <f t="shared" si="30"/>
        <v>0</v>
      </c>
      <c r="N134" s="292">
        <f t="shared" si="31"/>
        <v>0</v>
      </c>
      <c r="P134" s="73"/>
      <c r="Q134" s="73"/>
      <c r="R134" s="166"/>
      <c r="S134" s="73"/>
      <c r="T134" s="71"/>
    </row>
    <row r="135" spans="1:86" ht="13.5" thickBot="1">
      <c r="A135" s="268">
        <v>5</v>
      </c>
      <c r="B135" s="271">
        <f>'Plot (5)'!Y29</f>
        <v>0</v>
      </c>
      <c r="C135" s="172">
        <f>'Plot (5)'!Z29</f>
        <v>0</v>
      </c>
      <c r="D135" s="172">
        <f>'Plot (5)'!AA29</f>
        <v>0</v>
      </c>
      <c r="E135" s="172">
        <f>'Plot (5)'!AB29</f>
        <v>0</v>
      </c>
      <c r="F135" s="172" t="b">
        <f t="shared" si="24"/>
        <v>0</v>
      </c>
      <c r="G135" s="303"/>
      <c r="H135" s="290" t="str">
        <f t="shared" si="25"/>
        <v>Not Measured</v>
      </c>
      <c r="I135" s="292">
        <f t="shared" si="26"/>
        <v>0</v>
      </c>
      <c r="J135" s="292">
        <f t="shared" si="27"/>
        <v>0</v>
      </c>
      <c r="K135" s="292">
        <f t="shared" si="28"/>
        <v>0</v>
      </c>
      <c r="L135" s="292">
        <f t="shared" si="29"/>
        <v>0</v>
      </c>
      <c r="M135" s="292">
        <f t="shared" si="30"/>
        <v>0</v>
      </c>
      <c r="N135" s="292">
        <f t="shared" si="31"/>
        <v>0</v>
      </c>
      <c r="P135" s="73"/>
      <c r="Q135" s="73"/>
      <c r="R135" s="166"/>
      <c r="S135" s="73"/>
      <c r="T135" s="71"/>
    </row>
    <row r="136" spans="1:86" ht="13.5" thickBot="1">
      <c r="A136" s="268">
        <v>5</v>
      </c>
      <c r="B136" s="271">
        <f>'Plot (5)'!Y30</f>
        <v>0</v>
      </c>
      <c r="C136" s="172">
        <f>'Plot (5)'!Z30</f>
        <v>0</v>
      </c>
      <c r="D136" s="172">
        <f>'Plot (5)'!AA30</f>
        <v>0</v>
      </c>
      <c r="E136" s="172">
        <f>'Plot (5)'!AB30</f>
        <v>0</v>
      </c>
      <c r="F136" s="172" t="b">
        <f t="shared" si="24"/>
        <v>0</v>
      </c>
      <c r="G136" s="303"/>
      <c r="H136" s="290" t="str">
        <f t="shared" si="25"/>
        <v>Not Measured</v>
      </c>
      <c r="I136" s="292">
        <f t="shared" si="26"/>
        <v>0</v>
      </c>
      <c r="J136" s="292">
        <f t="shared" si="27"/>
        <v>0</v>
      </c>
      <c r="K136" s="292">
        <f t="shared" si="28"/>
        <v>0</v>
      </c>
      <c r="L136" s="292">
        <f t="shared" si="29"/>
        <v>0</v>
      </c>
      <c r="M136" s="292">
        <f t="shared" si="30"/>
        <v>0</v>
      </c>
      <c r="N136" s="292">
        <f t="shared" si="31"/>
        <v>0</v>
      </c>
      <c r="P136" s="73"/>
      <c r="Q136" s="73"/>
      <c r="R136" s="166"/>
      <c r="S136" s="73"/>
      <c r="T136" s="71"/>
    </row>
    <row r="137" spans="1:86" ht="13.5" thickBot="1">
      <c r="A137" s="268">
        <v>5</v>
      </c>
      <c r="B137" s="271">
        <f>'Plot (5)'!Y31</f>
        <v>0</v>
      </c>
      <c r="C137" s="172">
        <f>'Plot (5)'!Z31</f>
        <v>0</v>
      </c>
      <c r="D137" s="172">
        <f>'Plot (5)'!AA31</f>
        <v>0</v>
      </c>
      <c r="E137" s="172">
        <f>'Plot (5)'!AB31</f>
        <v>0</v>
      </c>
      <c r="F137" s="172" t="b">
        <f t="shared" si="24"/>
        <v>0</v>
      </c>
      <c r="G137" s="303"/>
      <c r="H137" s="290" t="str">
        <f t="shared" si="25"/>
        <v>Not Measured</v>
      </c>
      <c r="I137" s="292">
        <f t="shared" si="26"/>
        <v>0</v>
      </c>
      <c r="J137" s="292">
        <f t="shared" si="27"/>
        <v>0</v>
      </c>
      <c r="K137" s="292">
        <f t="shared" si="28"/>
        <v>0</v>
      </c>
      <c r="L137" s="292">
        <f t="shared" si="29"/>
        <v>0</v>
      </c>
      <c r="M137" s="292">
        <f t="shared" si="30"/>
        <v>0</v>
      </c>
      <c r="N137" s="292">
        <f t="shared" si="31"/>
        <v>0</v>
      </c>
      <c r="P137" s="73"/>
      <c r="Q137" s="73"/>
      <c r="R137" s="166"/>
      <c r="S137" s="73"/>
      <c r="T137" s="71"/>
    </row>
    <row r="138" spans="1:86" ht="13.5" thickBot="1">
      <c r="A138" s="268">
        <v>5</v>
      </c>
      <c r="B138" s="271">
        <f>'Plot (5)'!Y32</f>
        <v>0</v>
      </c>
      <c r="C138" s="172">
        <f>'Plot (5)'!Z32</f>
        <v>0</v>
      </c>
      <c r="D138" s="172">
        <f>'Plot (5)'!AA32</f>
        <v>0</v>
      </c>
      <c r="E138" s="172">
        <f>'Plot (5)'!AB32</f>
        <v>0</v>
      </c>
      <c r="F138" s="172" t="b">
        <f t="shared" si="24"/>
        <v>0</v>
      </c>
      <c r="G138" s="303"/>
      <c r="H138" s="290" t="str">
        <f t="shared" si="25"/>
        <v>Not Measured</v>
      </c>
      <c r="I138" s="292">
        <f t="shared" si="26"/>
        <v>0</v>
      </c>
      <c r="J138" s="292">
        <f t="shared" si="27"/>
        <v>0</v>
      </c>
      <c r="K138" s="292">
        <f t="shared" si="28"/>
        <v>0</v>
      </c>
      <c r="L138" s="292">
        <f t="shared" si="29"/>
        <v>0</v>
      </c>
      <c r="M138" s="292">
        <f t="shared" si="30"/>
        <v>0</v>
      </c>
      <c r="N138" s="292">
        <f t="shared" si="31"/>
        <v>0</v>
      </c>
      <c r="P138" s="73"/>
      <c r="Q138" s="73"/>
      <c r="R138" s="166"/>
      <c r="S138" s="73"/>
      <c r="T138" s="71"/>
    </row>
    <row r="139" spans="1:86" ht="13.5" thickBot="1">
      <c r="A139" s="268">
        <v>5</v>
      </c>
      <c r="B139" s="271">
        <f>'Plot (5)'!Y33</f>
        <v>0</v>
      </c>
      <c r="C139" s="172">
        <f>'Plot (5)'!Z33</f>
        <v>0</v>
      </c>
      <c r="D139" s="172">
        <f>'Plot (5)'!AA33</f>
        <v>0</v>
      </c>
      <c r="E139" s="172">
        <f>'Plot (5)'!AB33</f>
        <v>0</v>
      </c>
      <c r="F139" s="172" t="b">
        <f t="shared" si="24"/>
        <v>0</v>
      </c>
      <c r="G139" s="303"/>
      <c r="H139" s="290" t="str">
        <f t="shared" si="25"/>
        <v>Not Measured</v>
      </c>
      <c r="I139" s="292">
        <f t="shared" si="26"/>
        <v>0</v>
      </c>
      <c r="J139" s="292">
        <f t="shared" si="27"/>
        <v>0</v>
      </c>
      <c r="K139" s="292">
        <f t="shared" si="28"/>
        <v>0</v>
      </c>
      <c r="L139" s="292">
        <f t="shared" si="29"/>
        <v>0</v>
      </c>
      <c r="M139" s="292">
        <f t="shared" si="30"/>
        <v>0</v>
      </c>
      <c r="N139" s="292">
        <f t="shared" si="31"/>
        <v>0</v>
      </c>
      <c r="P139" s="73"/>
      <c r="Q139" s="73"/>
      <c r="R139" s="166"/>
      <c r="S139" s="73"/>
      <c r="T139" s="71"/>
    </row>
    <row r="140" spans="1:86" ht="13.5" thickBot="1">
      <c r="A140" s="268">
        <v>5</v>
      </c>
      <c r="B140" s="271">
        <f>'Plot (5)'!Y34</f>
        <v>0</v>
      </c>
      <c r="C140" s="172">
        <f>'Plot (5)'!Z34</f>
        <v>0</v>
      </c>
      <c r="D140" s="172">
        <f>'Plot (5)'!AA34</f>
        <v>0</v>
      </c>
      <c r="E140" s="172">
        <f>'Plot (5)'!AB34</f>
        <v>0</v>
      </c>
      <c r="F140" s="172" t="b">
        <f t="shared" si="24"/>
        <v>0</v>
      </c>
      <c r="G140" s="303"/>
      <c r="H140" s="290" t="str">
        <f t="shared" si="25"/>
        <v>Not Measured</v>
      </c>
      <c r="I140" s="292">
        <f t="shared" si="26"/>
        <v>0</v>
      </c>
      <c r="J140" s="292">
        <f t="shared" si="27"/>
        <v>0</v>
      </c>
      <c r="K140" s="292">
        <f t="shared" si="28"/>
        <v>0</v>
      </c>
      <c r="L140" s="292">
        <f t="shared" si="29"/>
        <v>0</v>
      </c>
      <c r="M140" s="292">
        <f t="shared" si="30"/>
        <v>0</v>
      </c>
      <c r="N140" s="292">
        <f t="shared" si="31"/>
        <v>0</v>
      </c>
      <c r="P140" s="73"/>
      <c r="Q140" s="73"/>
      <c r="R140" s="166"/>
      <c r="S140" s="73"/>
      <c r="T140" s="71"/>
    </row>
    <row r="141" spans="1:86" ht="13.5" thickBot="1">
      <c r="A141" s="268">
        <v>5</v>
      </c>
      <c r="B141" s="271">
        <f>'Plot (5)'!Y35</f>
        <v>0</v>
      </c>
      <c r="C141" s="172">
        <f>'Plot (5)'!Z35</f>
        <v>0</v>
      </c>
      <c r="D141" s="172">
        <f>'Plot (5)'!AA35</f>
        <v>0</v>
      </c>
      <c r="E141" s="172">
        <f>'Plot (5)'!AB35</f>
        <v>0</v>
      </c>
      <c r="F141" s="172" t="b">
        <f t="shared" si="24"/>
        <v>0</v>
      </c>
      <c r="G141" s="303"/>
      <c r="H141" s="290" t="str">
        <f t="shared" si="25"/>
        <v>Not Measured</v>
      </c>
      <c r="I141" s="292">
        <f t="shared" si="26"/>
        <v>0</v>
      </c>
      <c r="J141" s="292">
        <f t="shared" si="27"/>
        <v>0</v>
      </c>
      <c r="K141" s="292">
        <f t="shared" si="28"/>
        <v>0</v>
      </c>
      <c r="L141" s="292">
        <f t="shared" si="29"/>
        <v>0</v>
      </c>
      <c r="M141" s="292">
        <f t="shared" si="30"/>
        <v>0</v>
      </c>
      <c r="N141" s="292">
        <f t="shared" si="31"/>
        <v>0</v>
      </c>
      <c r="P141" s="73"/>
      <c r="Q141" s="73"/>
      <c r="R141" s="166"/>
      <c r="S141" s="73"/>
      <c r="T141" s="71"/>
    </row>
    <row r="142" spans="1:86" s="26" customFormat="1" ht="13.5" thickBot="1">
      <c r="A142" s="268">
        <v>5</v>
      </c>
      <c r="B142" s="271">
        <f>'Plot (5)'!Y36</f>
        <v>0</v>
      </c>
      <c r="C142" s="172">
        <f>'Plot (5)'!Z36</f>
        <v>0</v>
      </c>
      <c r="D142" s="172">
        <f>'Plot (5)'!AA36</f>
        <v>0</v>
      </c>
      <c r="E142" s="172">
        <f>'Plot (5)'!AB36</f>
        <v>0</v>
      </c>
      <c r="F142" s="172" t="b">
        <f t="shared" si="24"/>
        <v>0</v>
      </c>
      <c r="G142" s="303"/>
      <c r="H142" s="290" t="str">
        <f t="shared" si="25"/>
        <v>Not Measured</v>
      </c>
      <c r="I142" s="292">
        <f t="shared" si="26"/>
        <v>0</v>
      </c>
      <c r="J142" s="292">
        <f t="shared" si="27"/>
        <v>0</v>
      </c>
      <c r="K142" s="292">
        <f t="shared" si="28"/>
        <v>0</v>
      </c>
      <c r="L142" s="292">
        <f t="shared" si="29"/>
        <v>0</v>
      </c>
      <c r="M142" s="292">
        <f t="shared" si="30"/>
        <v>0</v>
      </c>
      <c r="N142" s="292">
        <f t="shared" si="31"/>
        <v>0</v>
      </c>
      <c r="O142" s="76"/>
      <c r="P142" s="72"/>
      <c r="Q142" s="73"/>
      <c r="R142" s="166"/>
      <c r="S142" s="73"/>
      <c r="T142" s="71"/>
      <c r="U142" s="72"/>
      <c r="V142" s="73"/>
      <c r="W142" s="158"/>
      <c r="X142" s="71"/>
      <c r="Y142" s="73"/>
      <c r="Z142" s="73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</row>
    <row r="143" spans="1:86" s="26" customFormat="1" ht="13.5" thickBot="1">
      <c r="A143" s="268">
        <v>5</v>
      </c>
      <c r="B143" s="271">
        <f>'Plot (5)'!Y37</f>
        <v>0</v>
      </c>
      <c r="C143" s="172">
        <f>'Plot (5)'!Z37</f>
        <v>0</v>
      </c>
      <c r="D143" s="172">
        <f>'Plot (5)'!AA37</f>
        <v>0</v>
      </c>
      <c r="E143" s="172">
        <f>'Plot (5)'!AB37</f>
        <v>0</v>
      </c>
      <c r="F143" s="172" t="b">
        <f t="shared" si="24"/>
        <v>0</v>
      </c>
      <c r="G143" s="303"/>
      <c r="H143" s="290" t="str">
        <f t="shared" si="25"/>
        <v>Not Measured</v>
      </c>
      <c r="I143" s="292">
        <f t="shared" si="26"/>
        <v>0</v>
      </c>
      <c r="J143" s="292">
        <f t="shared" si="27"/>
        <v>0</v>
      </c>
      <c r="K143" s="292">
        <f t="shared" si="28"/>
        <v>0</v>
      </c>
      <c r="L143" s="292">
        <f t="shared" si="29"/>
        <v>0</v>
      </c>
      <c r="M143" s="292">
        <f t="shared" si="30"/>
        <v>0</v>
      </c>
      <c r="N143" s="292">
        <f t="shared" si="31"/>
        <v>0</v>
      </c>
      <c r="O143" s="71"/>
      <c r="P143" s="73"/>
      <c r="Q143" s="73"/>
      <c r="R143" s="166"/>
      <c r="S143" s="73"/>
      <c r="T143" s="71"/>
      <c r="U143" s="72"/>
      <c r="V143" s="73"/>
      <c r="W143" s="158"/>
      <c r="X143" s="71"/>
      <c r="Y143" s="73"/>
      <c r="Z143" s="73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</row>
    <row r="144" spans="1:86" s="26" customFormat="1" ht="13.5" thickBot="1">
      <c r="A144" s="268">
        <v>5</v>
      </c>
      <c r="B144" s="271">
        <f>'Plot (5)'!Y38</f>
        <v>0</v>
      </c>
      <c r="C144" s="172">
        <f>'Plot (5)'!Z38</f>
        <v>0</v>
      </c>
      <c r="D144" s="172">
        <f>'Plot (5)'!AA38</f>
        <v>0</v>
      </c>
      <c r="E144" s="172">
        <f>'Plot (5)'!AB38</f>
        <v>0</v>
      </c>
      <c r="F144" s="172" t="b">
        <f t="shared" si="24"/>
        <v>0</v>
      </c>
      <c r="G144" s="303"/>
      <c r="H144" s="290" t="str">
        <f t="shared" si="25"/>
        <v>Not Measured</v>
      </c>
      <c r="I144" s="292">
        <f t="shared" si="26"/>
        <v>0</v>
      </c>
      <c r="J144" s="292">
        <f t="shared" si="27"/>
        <v>0</v>
      </c>
      <c r="K144" s="292">
        <f t="shared" si="28"/>
        <v>0</v>
      </c>
      <c r="L144" s="292">
        <f t="shared" si="29"/>
        <v>0</v>
      </c>
      <c r="M144" s="292">
        <f t="shared" si="30"/>
        <v>0</v>
      </c>
      <c r="N144" s="292">
        <f t="shared" si="31"/>
        <v>0</v>
      </c>
      <c r="O144" s="71"/>
      <c r="P144" s="73"/>
      <c r="Q144" s="73"/>
      <c r="R144" s="166"/>
      <c r="S144" s="73"/>
      <c r="T144" s="71"/>
      <c r="U144" s="72"/>
      <c r="V144" s="73"/>
      <c r="W144" s="158"/>
      <c r="X144" s="71"/>
      <c r="Y144" s="73"/>
      <c r="Z144" s="73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  <c r="CF144" s="71"/>
      <c r="CG144" s="71"/>
      <c r="CH144" s="71"/>
    </row>
    <row r="145" spans="1:86" s="26" customFormat="1" ht="13.5" thickBot="1">
      <c r="A145" s="268">
        <v>5</v>
      </c>
      <c r="B145" s="271">
        <f>'Plot (5)'!Y39</f>
        <v>0</v>
      </c>
      <c r="C145" s="172">
        <f>'Plot (5)'!Z39</f>
        <v>0</v>
      </c>
      <c r="D145" s="172">
        <f>'Plot (5)'!AA39</f>
        <v>0</v>
      </c>
      <c r="E145" s="172">
        <f>'Plot (5)'!AB39</f>
        <v>0</v>
      </c>
      <c r="F145" s="172" t="b">
        <f t="shared" si="24"/>
        <v>0</v>
      </c>
      <c r="G145" s="303"/>
      <c r="H145" s="290" t="str">
        <f t="shared" si="25"/>
        <v>Not Measured</v>
      </c>
      <c r="I145" s="292">
        <f t="shared" si="26"/>
        <v>0</v>
      </c>
      <c r="J145" s="292">
        <f t="shared" si="27"/>
        <v>0</v>
      </c>
      <c r="K145" s="292">
        <f t="shared" si="28"/>
        <v>0</v>
      </c>
      <c r="L145" s="292">
        <f t="shared" si="29"/>
        <v>0</v>
      </c>
      <c r="M145" s="292">
        <f t="shared" si="30"/>
        <v>0</v>
      </c>
      <c r="N145" s="292">
        <f t="shared" si="31"/>
        <v>0</v>
      </c>
      <c r="O145" s="71"/>
      <c r="P145" s="73"/>
      <c r="Q145" s="73"/>
      <c r="R145" s="166"/>
      <c r="S145" s="73"/>
      <c r="T145" s="71"/>
      <c r="U145" s="72"/>
      <c r="V145" s="73"/>
      <c r="W145" s="158"/>
      <c r="X145" s="71"/>
      <c r="Y145" s="73"/>
      <c r="Z145" s="73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  <c r="AZ145" s="71"/>
      <c r="BA145" s="71"/>
      <c r="BB145" s="71"/>
      <c r="BC145" s="71"/>
      <c r="BD145" s="71"/>
      <c r="BE145" s="71"/>
      <c r="BF145" s="71"/>
      <c r="BG145" s="71"/>
      <c r="BH145" s="71"/>
      <c r="BI145" s="71"/>
      <c r="BJ145" s="71"/>
      <c r="BK145" s="71"/>
      <c r="BL145" s="71"/>
      <c r="BM145" s="71"/>
      <c r="BN145" s="71"/>
      <c r="BO145" s="71"/>
      <c r="BP145" s="71"/>
      <c r="BQ145" s="71"/>
      <c r="BR145" s="71"/>
      <c r="BS145" s="71"/>
      <c r="BT145" s="71"/>
      <c r="BU145" s="71"/>
      <c r="BV145" s="71"/>
      <c r="BW145" s="71"/>
      <c r="BX145" s="71"/>
      <c r="BY145" s="71"/>
      <c r="BZ145" s="71"/>
      <c r="CA145" s="71"/>
      <c r="CB145" s="71"/>
      <c r="CC145" s="71"/>
      <c r="CD145" s="71"/>
      <c r="CE145" s="71"/>
      <c r="CF145" s="71"/>
      <c r="CG145" s="71"/>
      <c r="CH145" s="71"/>
    </row>
    <row r="146" spans="1:86" s="26" customFormat="1" ht="13.5" thickBot="1">
      <c r="A146" s="273">
        <v>5</v>
      </c>
      <c r="B146" s="272">
        <f>'Plot (5)'!Y40</f>
        <v>0</v>
      </c>
      <c r="C146" s="97">
        <f>'Plot (5)'!Z40</f>
        <v>0</v>
      </c>
      <c r="D146" s="97">
        <f>'Plot (5)'!AA40</f>
        <v>0</v>
      </c>
      <c r="E146" s="97">
        <f>'Plot (5)'!AB40</f>
        <v>0</v>
      </c>
      <c r="F146" s="97" t="b">
        <f t="shared" si="24"/>
        <v>0</v>
      </c>
      <c r="G146" s="304"/>
      <c r="H146" s="290" t="str">
        <f t="shared" si="25"/>
        <v>Not Measured</v>
      </c>
      <c r="I146" s="305">
        <f t="shared" si="26"/>
        <v>0</v>
      </c>
      <c r="J146" s="305">
        <f t="shared" si="27"/>
        <v>0</v>
      </c>
      <c r="K146" s="305">
        <f t="shared" si="28"/>
        <v>0</v>
      </c>
      <c r="L146" s="305">
        <f t="shared" si="29"/>
        <v>0</v>
      </c>
      <c r="M146" s="305">
        <f t="shared" si="30"/>
        <v>0</v>
      </c>
      <c r="N146" s="305">
        <f t="shared" si="31"/>
        <v>0</v>
      </c>
      <c r="O146" s="71"/>
      <c r="P146" s="73"/>
      <c r="Q146" s="73"/>
      <c r="R146" s="166"/>
      <c r="S146" s="73"/>
      <c r="T146" s="71"/>
      <c r="U146" s="72"/>
      <c r="V146" s="73"/>
      <c r="W146" s="158"/>
      <c r="X146" s="71"/>
      <c r="Y146" s="73"/>
      <c r="Z146" s="73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71"/>
      <c r="BB146" s="71"/>
      <c r="BC146" s="71"/>
      <c r="BD146" s="71"/>
      <c r="BE146" s="71"/>
      <c r="BF146" s="71"/>
      <c r="BG146" s="71"/>
      <c r="BH146" s="71"/>
      <c r="BI146" s="71"/>
      <c r="BJ146" s="71"/>
      <c r="BK146" s="71"/>
      <c r="BL146" s="71"/>
      <c r="BM146" s="71"/>
      <c r="BN146" s="71"/>
      <c r="BO146" s="71"/>
      <c r="BP146" s="71"/>
      <c r="BQ146" s="71"/>
      <c r="BR146" s="71"/>
      <c r="BS146" s="71"/>
      <c r="BT146" s="71"/>
      <c r="BU146" s="71"/>
      <c r="BV146" s="71"/>
      <c r="BW146" s="71"/>
      <c r="BX146" s="71"/>
      <c r="BY146" s="71"/>
      <c r="BZ146" s="71"/>
      <c r="CA146" s="71"/>
      <c r="CB146" s="71"/>
      <c r="CC146" s="71"/>
      <c r="CD146" s="71"/>
      <c r="CE146" s="71"/>
      <c r="CF146" s="71"/>
      <c r="CG146" s="71"/>
      <c r="CH146" s="71"/>
    </row>
    <row r="147" spans="1:86" s="26" customFormat="1" ht="13.5" thickBot="1">
      <c r="A147" s="268">
        <v>6</v>
      </c>
      <c r="B147" s="271">
        <f>'Plot (6)'!Y12</f>
        <v>0</v>
      </c>
      <c r="C147" s="172">
        <f>'Plot (6)'!Z12</f>
        <v>0</v>
      </c>
      <c r="D147" s="172">
        <f>'Plot (6)'!AA12</f>
        <v>0</v>
      </c>
      <c r="E147" s="172">
        <f>'Plot (6)'!AB12</f>
        <v>0</v>
      </c>
      <c r="F147" s="172" t="b">
        <f>F131</f>
        <v>0</v>
      </c>
      <c r="G147" s="303"/>
      <c r="H147" s="290" t="str">
        <f t="shared" si="25"/>
        <v>Not Measured</v>
      </c>
      <c r="I147" s="292">
        <f t="shared" si="26"/>
        <v>0</v>
      </c>
      <c r="J147" s="292">
        <f t="shared" si="27"/>
        <v>0</v>
      </c>
      <c r="K147" s="292">
        <f t="shared" si="28"/>
        <v>0</v>
      </c>
      <c r="L147" s="292">
        <f t="shared" si="29"/>
        <v>0</v>
      </c>
      <c r="M147" s="292">
        <f t="shared" si="30"/>
        <v>0</v>
      </c>
      <c r="N147" s="292">
        <f t="shared" si="31"/>
        <v>0</v>
      </c>
      <c r="O147" s="71"/>
      <c r="P147" s="73"/>
      <c r="Q147" s="73"/>
      <c r="R147" s="166"/>
      <c r="S147" s="73"/>
      <c r="T147" s="71"/>
      <c r="U147" s="72"/>
      <c r="V147" s="73"/>
      <c r="W147" s="158"/>
      <c r="X147" s="71"/>
      <c r="Y147" s="73"/>
      <c r="Z147" s="73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  <c r="AZ147" s="71"/>
      <c r="BA147" s="71"/>
      <c r="BB147" s="71"/>
      <c r="BC147" s="71"/>
      <c r="BD147" s="71"/>
      <c r="BE147" s="71"/>
      <c r="BF147" s="71"/>
      <c r="BG147" s="71"/>
      <c r="BH147" s="71"/>
      <c r="BI147" s="71"/>
      <c r="BJ147" s="71"/>
      <c r="BK147" s="71"/>
      <c r="BL147" s="71"/>
      <c r="BM147" s="71"/>
      <c r="BN147" s="71"/>
      <c r="BO147" s="71"/>
      <c r="BP147" s="71"/>
      <c r="BQ147" s="71"/>
      <c r="BR147" s="71"/>
      <c r="BS147" s="71"/>
      <c r="BT147" s="71"/>
      <c r="BU147" s="71"/>
      <c r="BV147" s="71"/>
      <c r="BW147" s="71"/>
      <c r="BX147" s="71"/>
      <c r="BY147" s="71"/>
      <c r="BZ147" s="71"/>
      <c r="CA147" s="71"/>
      <c r="CB147" s="71"/>
      <c r="CC147" s="71"/>
      <c r="CD147" s="71"/>
      <c r="CE147" s="71"/>
      <c r="CF147" s="71"/>
      <c r="CG147" s="71"/>
      <c r="CH147" s="71"/>
    </row>
    <row r="148" spans="1:86" s="26" customFormat="1" ht="13.5" thickBot="1">
      <c r="A148" s="268">
        <v>6</v>
      </c>
      <c r="B148" s="271">
        <f>'Plot (6)'!Y13</f>
        <v>0</v>
      </c>
      <c r="C148" s="172">
        <f>'Plot (6)'!Z13</f>
        <v>0</v>
      </c>
      <c r="D148" s="172">
        <f>'Plot (6)'!AA13</f>
        <v>0</v>
      </c>
      <c r="E148" s="172">
        <f>'Plot (6)'!AB13</f>
        <v>0</v>
      </c>
      <c r="F148" s="172" t="b">
        <f t="shared" ref="F148:F160" si="32">F147</f>
        <v>0</v>
      </c>
      <c r="G148" s="303"/>
      <c r="H148" s="290" t="str">
        <f t="shared" si="25"/>
        <v>Not Measured</v>
      </c>
      <c r="I148" s="292">
        <f t="shared" si="26"/>
        <v>0</v>
      </c>
      <c r="J148" s="292">
        <f t="shared" si="27"/>
        <v>0</v>
      </c>
      <c r="K148" s="292">
        <f t="shared" si="28"/>
        <v>0</v>
      </c>
      <c r="L148" s="292">
        <f t="shared" si="29"/>
        <v>0</v>
      </c>
      <c r="M148" s="292">
        <f t="shared" si="30"/>
        <v>0</v>
      </c>
      <c r="N148" s="292">
        <f t="shared" si="31"/>
        <v>0</v>
      </c>
      <c r="O148" s="71"/>
      <c r="P148" s="73"/>
      <c r="Q148" s="73"/>
      <c r="R148" s="166"/>
      <c r="S148" s="73"/>
      <c r="T148" s="71"/>
      <c r="U148" s="72"/>
      <c r="V148" s="73"/>
      <c r="W148" s="158"/>
      <c r="X148" s="71"/>
      <c r="Y148" s="73"/>
      <c r="Z148" s="73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1"/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71"/>
      <c r="CG148" s="71"/>
      <c r="CH148" s="71"/>
    </row>
    <row r="149" spans="1:86" s="26" customFormat="1" ht="13.5" thickBot="1">
      <c r="A149" s="268">
        <v>6</v>
      </c>
      <c r="B149" s="271">
        <f>'Plot (6)'!Y14</f>
        <v>0</v>
      </c>
      <c r="C149" s="172">
        <f>'Plot (6)'!Z14</f>
        <v>0</v>
      </c>
      <c r="D149" s="172">
        <f>'Plot (6)'!AA14</f>
        <v>0</v>
      </c>
      <c r="E149" s="172">
        <f>'Plot (6)'!AB14</f>
        <v>0</v>
      </c>
      <c r="F149" s="172" t="b">
        <f t="shared" si="32"/>
        <v>0</v>
      </c>
      <c r="G149" s="303"/>
      <c r="H149" s="290" t="str">
        <f t="shared" si="25"/>
        <v>Not Measured</v>
      </c>
      <c r="I149" s="292">
        <f t="shared" si="26"/>
        <v>0</v>
      </c>
      <c r="J149" s="292">
        <f t="shared" si="27"/>
        <v>0</v>
      </c>
      <c r="K149" s="292">
        <f t="shared" si="28"/>
        <v>0</v>
      </c>
      <c r="L149" s="292">
        <f t="shared" si="29"/>
        <v>0</v>
      </c>
      <c r="M149" s="292">
        <f t="shared" si="30"/>
        <v>0</v>
      </c>
      <c r="N149" s="292">
        <f t="shared" si="31"/>
        <v>0</v>
      </c>
      <c r="O149" s="71"/>
      <c r="P149" s="73"/>
      <c r="Q149" s="73"/>
      <c r="R149" s="166"/>
      <c r="S149" s="73"/>
      <c r="T149" s="71"/>
      <c r="U149" s="72"/>
      <c r="V149" s="73"/>
      <c r="W149" s="158"/>
      <c r="X149" s="71"/>
      <c r="Y149" s="73"/>
      <c r="Z149" s="73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71"/>
      <c r="CG149" s="71"/>
      <c r="CH149" s="71"/>
    </row>
    <row r="150" spans="1:86" s="26" customFormat="1" ht="13.5" thickBot="1">
      <c r="A150" s="268">
        <v>6</v>
      </c>
      <c r="B150" s="271">
        <f>'Plot (6)'!Y15</f>
        <v>0</v>
      </c>
      <c r="C150" s="172">
        <f>'Plot (6)'!Z15</f>
        <v>0</v>
      </c>
      <c r="D150" s="172">
        <f>'Plot (6)'!AA15</f>
        <v>0</v>
      </c>
      <c r="E150" s="172">
        <f>'Plot (6)'!AB15</f>
        <v>0</v>
      </c>
      <c r="F150" s="172" t="b">
        <f t="shared" si="32"/>
        <v>0</v>
      </c>
      <c r="G150" s="303"/>
      <c r="H150" s="290" t="str">
        <f t="shared" si="25"/>
        <v>Not Measured</v>
      </c>
      <c r="I150" s="292">
        <f t="shared" si="26"/>
        <v>0</v>
      </c>
      <c r="J150" s="292">
        <f t="shared" si="27"/>
        <v>0</v>
      </c>
      <c r="K150" s="292">
        <f t="shared" si="28"/>
        <v>0</v>
      </c>
      <c r="L150" s="292">
        <f t="shared" si="29"/>
        <v>0</v>
      </c>
      <c r="M150" s="292">
        <f t="shared" si="30"/>
        <v>0</v>
      </c>
      <c r="N150" s="292">
        <f t="shared" si="31"/>
        <v>0</v>
      </c>
      <c r="O150" s="71"/>
      <c r="P150" s="73"/>
      <c r="Q150" s="73"/>
      <c r="R150" s="166"/>
      <c r="S150" s="73"/>
      <c r="T150" s="71"/>
      <c r="U150" s="72"/>
      <c r="V150" s="73"/>
      <c r="W150" s="158"/>
      <c r="X150" s="71"/>
      <c r="Y150" s="73"/>
      <c r="Z150" s="73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71"/>
      <c r="CG150" s="71"/>
      <c r="CH150" s="71"/>
    </row>
    <row r="151" spans="1:86" s="26" customFormat="1" ht="13.5" thickBot="1">
      <c r="A151" s="268">
        <v>6</v>
      </c>
      <c r="B151" s="271">
        <f>'Plot (6)'!Y16</f>
        <v>0</v>
      </c>
      <c r="C151" s="172">
        <f>'Plot (6)'!Z16</f>
        <v>0</v>
      </c>
      <c r="D151" s="172">
        <f>'Plot (6)'!AA16</f>
        <v>0</v>
      </c>
      <c r="E151" s="172">
        <f>'Plot (6)'!AB16</f>
        <v>0</v>
      </c>
      <c r="F151" s="172" t="b">
        <f t="shared" si="32"/>
        <v>0</v>
      </c>
      <c r="G151" s="303"/>
      <c r="H151" s="290" t="str">
        <f t="shared" si="25"/>
        <v>Not Measured</v>
      </c>
      <c r="I151" s="292">
        <f t="shared" si="26"/>
        <v>0</v>
      </c>
      <c r="J151" s="292">
        <f t="shared" si="27"/>
        <v>0</v>
      </c>
      <c r="K151" s="292">
        <f t="shared" si="28"/>
        <v>0</v>
      </c>
      <c r="L151" s="292">
        <f t="shared" si="29"/>
        <v>0</v>
      </c>
      <c r="M151" s="292">
        <f t="shared" si="30"/>
        <v>0</v>
      </c>
      <c r="N151" s="292">
        <f t="shared" si="31"/>
        <v>0</v>
      </c>
      <c r="O151" s="71"/>
      <c r="P151" s="73"/>
      <c r="Q151" s="73"/>
      <c r="R151" s="166"/>
      <c r="S151" s="73"/>
      <c r="T151" s="71"/>
      <c r="U151" s="72"/>
      <c r="V151" s="73"/>
      <c r="W151" s="158"/>
      <c r="X151" s="71"/>
      <c r="Y151" s="73"/>
      <c r="Z151" s="73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71"/>
      <c r="CG151" s="71"/>
      <c r="CH151" s="71"/>
    </row>
    <row r="152" spans="1:86" s="26" customFormat="1" ht="13.5" thickBot="1">
      <c r="A152" s="268">
        <v>6</v>
      </c>
      <c r="B152" s="271">
        <f>'Plot (6)'!Y17</f>
        <v>0</v>
      </c>
      <c r="C152" s="172">
        <f>'Plot (6)'!Z17</f>
        <v>0</v>
      </c>
      <c r="D152" s="172">
        <f>'Plot (6)'!AA17</f>
        <v>0</v>
      </c>
      <c r="E152" s="172">
        <f>'Plot (6)'!AB17</f>
        <v>0</v>
      </c>
      <c r="F152" s="172" t="b">
        <f t="shared" si="32"/>
        <v>0</v>
      </c>
      <c r="G152" s="303"/>
      <c r="H152" s="290" t="str">
        <f t="shared" si="25"/>
        <v>Not Measured</v>
      </c>
      <c r="I152" s="292">
        <f t="shared" si="26"/>
        <v>0</v>
      </c>
      <c r="J152" s="292">
        <f t="shared" si="27"/>
        <v>0</v>
      </c>
      <c r="K152" s="292">
        <f t="shared" si="28"/>
        <v>0</v>
      </c>
      <c r="L152" s="292">
        <f t="shared" si="29"/>
        <v>0</v>
      </c>
      <c r="M152" s="292">
        <f t="shared" si="30"/>
        <v>0</v>
      </c>
      <c r="N152" s="292">
        <f t="shared" si="31"/>
        <v>0</v>
      </c>
      <c r="O152" s="71"/>
      <c r="P152" s="73"/>
      <c r="Q152" s="73"/>
      <c r="R152" s="166"/>
      <c r="S152" s="73"/>
      <c r="T152" s="71"/>
      <c r="U152" s="72"/>
      <c r="V152" s="73"/>
      <c r="W152" s="158"/>
      <c r="X152" s="71"/>
      <c r="Y152" s="73"/>
      <c r="Z152" s="73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71"/>
      <c r="CG152" s="71"/>
      <c r="CH152" s="71"/>
    </row>
    <row r="153" spans="1:86" s="26" customFormat="1" ht="13.5" thickBot="1">
      <c r="A153" s="268">
        <v>6</v>
      </c>
      <c r="B153" s="271">
        <f>'Plot (6)'!Y18</f>
        <v>0</v>
      </c>
      <c r="C153" s="172">
        <f>'Plot (6)'!Z18</f>
        <v>0</v>
      </c>
      <c r="D153" s="172">
        <f>'Plot (6)'!AA18</f>
        <v>0</v>
      </c>
      <c r="E153" s="172">
        <f>'Plot (6)'!AB18</f>
        <v>0</v>
      </c>
      <c r="F153" s="172" t="b">
        <f t="shared" si="32"/>
        <v>0</v>
      </c>
      <c r="G153" s="303"/>
      <c r="H153" s="290" t="str">
        <f t="shared" si="25"/>
        <v>Not Measured</v>
      </c>
      <c r="I153" s="292">
        <f t="shared" si="26"/>
        <v>0</v>
      </c>
      <c r="J153" s="292">
        <f t="shared" si="27"/>
        <v>0</v>
      </c>
      <c r="K153" s="292">
        <f t="shared" si="28"/>
        <v>0</v>
      </c>
      <c r="L153" s="292">
        <f t="shared" si="29"/>
        <v>0</v>
      </c>
      <c r="M153" s="292">
        <f t="shared" si="30"/>
        <v>0</v>
      </c>
      <c r="N153" s="292">
        <f t="shared" si="31"/>
        <v>0</v>
      </c>
      <c r="O153" s="71"/>
      <c r="P153" s="73"/>
      <c r="Q153" s="73"/>
      <c r="R153" s="166"/>
      <c r="S153" s="73"/>
      <c r="T153" s="71"/>
      <c r="U153" s="72"/>
      <c r="V153" s="73"/>
      <c r="W153" s="158"/>
      <c r="X153" s="71"/>
      <c r="Y153" s="73"/>
      <c r="Z153" s="73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71"/>
      <c r="CG153" s="71"/>
      <c r="CH153" s="71"/>
    </row>
    <row r="154" spans="1:86" s="26" customFormat="1" ht="13.5" thickBot="1">
      <c r="A154" s="268">
        <v>6</v>
      </c>
      <c r="B154" s="271">
        <f>'Plot (6)'!Y19</f>
        <v>0</v>
      </c>
      <c r="C154" s="172">
        <f>'Plot (6)'!Z19</f>
        <v>0</v>
      </c>
      <c r="D154" s="172">
        <f>'Plot (6)'!AA19</f>
        <v>0</v>
      </c>
      <c r="E154" s="172">
        <f>'Plot (6)'!AB19</f>
        <v>0</v>
      </c>
      <c r="F154" s="172" t="b">
        <f t="shared" si="32"/>
        <v>0</v>
      </c>
      <c r="G154" s="303"/>
      <c r="H154" s="290" t="str">
        <f t="shared" si="25"/>
        <v>Not Measured</v>
      </c>
      <c r="I154" s="292">
        <f t="shared" si="26"/>
        <v>0</v>
      </c>
      <c r="J154" s="292">
        <f t="shared" si="27"/>
        <v>0</v>
      </c>
      <c r="K154" s="292">
        <f t="shared" si="28"/>
        <v>0</v>
      </c>
      <c r="L154" s="292">
        <f t="shared" si="29"/>
        <v>0</v>
      </c>
      <c r="M154" s="292">
        <f t="shared" si="30"/>
        <v>0</v>
      </c>
      <c r="N154" s="292">
        <f t="shared" si="31"/>
        <v>0</v>
      </c>
      <c r="O154" s="71"/>
      <c r="P154" s="73"/>
      <c r="Q154" s="73"/>
      <c r="R154" s="166"/>
      <c r="S154" s="73"/>
      <c r="T154" s="71"/>
      <c r="U154" s="72"/>
      <c r="V154" s="73"/>
      <c r="W154" s="158"/>
      <c r="X154" s="71"/>
      <c r="Y154" s="73"/>
      <c r="Z154" s="73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71"/>
      <c r="CG154" s="71"/>
      <c r="CH154" s="71"/>
    </row>
    <row r="155" spans="1:86" s="26" customFormat="1" ht="13.5" thickBot="1">
      <c r="A155" s="268">
        <v>6</v>
      </c>
      <c r="B155" s="271">
        <f>'Plot (6)'!Y20</f>
        <v>0</v>
      </c>
      <c r="C155" s="172">
        <f>'Plot (6)'!Z20</f>
        <v>0</v>
      </c>
      <c r="D155" s="172">
        <f>'Plot (6)'!AA20</f>
        <v>0</v>
      </c>
      <c r="E155" s="172">
        <f>'Plot (6)'!AB20</f>
        <v>0</v>
      </c>
      <c r="F155" s="172" t="b">
        <f t="shared" si="32"/>
        <v>0</v>
      </c>
      <c r="G155" s="303"/>
      <c r="H155" s="290" t="str">
        <f t="shared" si="25"/>
        <v>Not Measured</v>
      </c>
      <c r="I155" s="292">
        <f t="shared" si="26"/>
        <v>0</v>
      </c>
      <c r="J155" s="292">
        <f t="shared" si="27"/>
        <v>0</v>
      </c>
      <c r="K155" s="292">
        <f t="shared" si="28"/>
        <v>0</v>
      </c>
      <c r="L155" s="292">
        <f t="shared" si="29"/>
        <v>0</v>
      </c>
      <c r="M155" s="292">
        <f t="shared" si="30"/>
        <v>0</v>
      </c>
      <c r="N155" s="292">
        <f t="shared" si="31"/>
        <v>0</v>
      </c>
      <c r="O155" s="71"/>
      <c r="P155" s="73"/>
      <c r="Q155" s="73"/>
      <c r="R155" s="166"/>
      <c r="S155" s="73"/>
      <c r="T155" s="71"/>
      <c r="U155" s="72"/>
      <c r="V155" s="73"/>
      <c r="W155" s="158"/>
      <c r="X155" s="71"/>
      <c r="Y155" s="73"/>
      <c r="Z155" s="73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  <c r="AW155" s="71"/>
      <c r="AX155" s="71"/>
      <c r="AY155" s="71"/>
      <c r="AZ155" s="71"/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1"/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71"/>
      <c r="CG155" s="71"/>
      <c r="CH155" s="71"/>
    </row>
    <row r="156" spans="1:86" s="26" customFormat="1" ht="13.5" thickBot="1">
      <c r="A156" s="268">
        <v>6</v>
      </c>
      <c r="B156" s="271">
        <f>'Plot (6)'!Y21</f>
        <v>0</v>
      </c>
      <c r="C156" s="172">
        <f>'Plot (6)'!Z21</f>
        <v>0</v>
      </c>
      <c r="D156" s="172">
        <f>'Plot (6)'!AA21</f>
        <v>0</v>
      </c>
      <c r="E156" s="172">
        <f>'Plot (6)'!AB21</f>
        <v>0</v>
      </c>
      <c r="F156" s="172" t="b">
        <f t="shared" si="32"/>
        <v>0</v>
      </c>
      <c r="G156" s="303"/>
      <c r="H156" s="290" t="str">
        <f t="shared" si="25"/>
        <v>Not Measured</v>
      </c>
      <c r="I156" s="292">
        <f t="shared" si="26"/>
        <v>0</v>
      </c>
      <c r="J156" s="292">
        <f t="shared" si="27"/>
        <v>0</v>
      </c>
      <c r="K156" s="292">
        <f t="shared" si="28"/>
        <v>0</v>
      </c>
      <c r="L156" s="292">
        <f t="shared" si="29"/>
        <v>0</v>
      </c>
      <c r="M156" s="292">
        <f t="shared" si="30"/>
        <v>0</v>
      </c>
      <c r="N156" s="292">
        <f t="shared" si="31"/>
        <v>0</v>
      </c>
      <c r="O156" s="71"/>
      <c r="P156" s="73"/>
      <c r="Q156" s="73"/>
      <c r="R156" s="166"/>
      <c r="S156" s="73"/>
      <c r="T156" s="71"/>
      <c r="U156" s="72"/>
      <c r="V156" s="73"/>
      <c r="W156" s="158"/>
      <c r="X156" s="71"/>
      <c r="Y156" s="73"/>
      <c r="Z156" s="73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71"/>
      <c r="CG156" s="71"/>
      <c r="CH156" s="71"/>
    </row>
    <row r="157" spans="1:86" s="26" customFormat="1" ht="13.5" thickBot="1">
      <c r="A157" s="268">
        <v>6</v>
      </c>
      <c r="B157" s="271">
        <f>'Plot (6)'!Y22</f>
        <v>0</v>
      </c>
      <c r="C157" s="172">
        <f>'Plot (6)'!Z22</f>
        <v>0</v>
      </c>
      <c r="D157" s="172">
        <f>'Plot (6)'!AA22</f>
        <v>0</v>
      </c>
      <c r="E157" s="172">
        <f>'Plot (6)'!AB22</f>
        <v>0</v>
      </c>
      <c r="F157" s="172" t="b">
        <f t="shared" si="32"/>
        <v>0</v>
      </c>
      <c r="G157" s="303"/>
      <c r="H157" s="290" t="str">
        <f t="shared" si="25"/>
        <v>Not Measured</v>
      </c>
      <c r="I157" s="292">
        <f t="shared" si="26"/>
        <v>0</v>
      </c>
      <c r="J157" s="292">
        <f t="shared" si="27"/>
        <v>0</v>
      </c>
      <c r="K157" s="292">
        <f t="shared" si="28"/>
        <v>0</v>
      </c>
      <c r="L157" s="292">
        <f t="shared" si="29"/>
        <v>0</v>
      </c>
      <c r="M157" s="292">
        <f t="shared" si="30"/>
        <v>0</v>
      </c>
      <c r="N157" s="292">
        <f t="shared" si="31"/>
        <v>0</v>
      </c>
      <c r="O157" s="71"/>
      <c r="P157" s="73"/>
      <c r="Q157" s="73"/>
      <c r="R157" s="166"/>
      <c r="S157" s="73"/>
      <c r="T157" s="71"/>
      <c r="U157" s="72"/>
      <c r="V157" s="73"/>
      <c r="W157" s="158"/>
      <c r="X157" s="71"/>
      <c r="Y157" s="73"/>
      <c r="Z157" s="73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  <c r="AW157" s="71"/>
      <c r="AX157" s="71"/>
      <c r="AY157" s="71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71"/>
      <c r="CG157" s="71"/>
      <c r="CH157" s="71"/>
    </row>
    <row r="158" spans="1:86" s="26" customFormat="1" ht="13.5" thickBot="1">
      <c r="A158" s="268">
        <v>6</v>
      </c>
      <c r="B158" s="271">
        <f>'Plot (6)'!Y23</f>
        <v>0</v>
      </c>
      <c r="C158" s="172">
        <f>'Plot (6)'!Z23</f>
        <v>0</v>
      </c>
      <c r="D158" s="172">
        <f>'Plot (6)'!AA23</f>
        <v>0</v>
      </c>
      <c r="E158" s="172">
        <f>'Plot (6)'!AB23</f>
        <v>0</v>
      </c>
      <c r="F158" s="172" t="b">
        <f t="shared" si="32"/>
        <v>0</v>
      </c>
      <c r="G158" s="303"/>
      <c r="H158" s="290" t="str">
        <f t="shared" si="25"/>
        <v>Not Measured</v>
      </c>
      <c r="I158" s="292">
        <f t="shared" si="26"/>
        <v>0</v>
      </c>
      <c r="J158" s="292">
        <f t="shared" si="27"/>
        <v>0</v>
      </c>
      <c r="K158" s="292">
        <f t="shared" si="28"/>
        <v>0</v>
      </c>
      <c r="L158" s="292">
        <f t="shared" si="29"/>
        <v>0</v>
      </c>
      <c r="M158" s="292">
        <f t="shared" si="30"/>
        <v>0</v>
      </c>
      <c r="N158" s="292">
        <f t="shared" si="31"/>
        <v>0</v>
      </c>
      <c r="O158" s="71"/>
      <c r="P158" s="73"/>
      <c r="Q158" s="73"/>
      <c r="R158" s="166"/>
      <c r="S158" s="73"/>
      <c r="T158" s="71"/>
      <c r="U158" s="72"/>
      <c r="V158" s="73"/>
      <c r="W158" s="158"/>
      <c r="X158" s="71"/>
      <c r="Y158" s="73"/>
      <c r="Z158" s="73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  <c r="AW158" s="71"/>
      <c r="AX158" s="71"/>
      <c r="AY158" s="71"/>
      <c r="AZ158" s="71"/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1"/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71"/>
      <c r="CG158" s="71"/>
      <c r="CH158" s="71"/>
    </row>
    <row r="159" spans="1:86" s="26" customFormat="1" ht="13.5" thickBot="1">
      <c r="A159" s="268">
        <v>6</v>
      </c>
      <c r="B159" s="271">
        <f>'Plot (6)'!Y24</f>
        <v>0</v>
      </c>
      <c r="C159" s="172">
        <f>'Plot (6)'!Z24</f>
        <v>0</v>
      </c>
      <c r="D159" s="172">
        <f>'Plot (6)'!AA24</f>
        <v>0</v>
      </c>
      <c r="E159" s="172">
        <f>'Plot (6)'!AB24</f>
        <v>0</v>
      </c>
      <c r="F159" s="172" t="b">
        <f t="shared" si="32"/>
        <v>0</v>
      </c>
      <c r="G159" s="303"/>
      <c r="H159" s="290" t="str">
        <f t="shared" si="25"/>
        <v>Not Measured</v>
      </c>
      <c r="I159" s="292">
        <f t="shared" si="26"/>
        <v>0</v>
      </c>
      <c r="J159" s="292">
        <f t="shared" si="27"/>
        <v>0</v>
      </c>
      <c r="K159" s="292">
        <f t="shared" si="28"/>
        <v>0</v>
      </c>
      <c r="L159" s="292">
        <f t="shared" si="29"/>
        <v>0</v>
      </c>
      <c r="M159" s="292">
        <f t="shared" si="30"/>
        <v>0</v>
      </c>
      <c r="N159" s="292">
        <f t="shared" si="31"/>
        <v>0</v>
      </c>
      <c r="O159" s="71"/>
      <c r="P159" s="73"/>
      <c r="Q159" s="73"/>
      <c r="R159" s="166"/>
      <c r="S159" s="73"/>
      <c r="T159" s="71"/>
      <c r="U159" s="72"/>
      <c r="V159" s="73"/>
      <c r="W159" s="158"/>
      <c r="X159" s="71"/>
      <c r="Y159" s="73"/>
      <c r="Z159" s="73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  <c r="AW159" s="71"/>
      <c r="AX159" s="71"/>
      <c r="AY159" s="71"/>
      <c r="AZ159" s="71"/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1"/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71"/>
      <c r="CG159" s="71"/>
      <c r="CH159" s="71"/>
    </row>
    <row r="160" spans="1:86" s="26" customFormat="1" ht="13.5" thickBot="1">
      <c r="A160" s="268">
        <v>6</v>
      </c>
      <c r="B160" s="271">
        <f>'Plot (6)'!Y25</f>
        <v>0</v>
      </c>
      <c r="C160" s="172">
        <f>'Plot (6)'!Z25</f>
        <v>0</v>
      </c>
      <c r="D160" s="172">
        <f>'Plot (6)'!AA25</f>
        <v>0</v>
      </c>
      <c r="E160" s="172">
        <f>'Plot (6)'!AB25</f>
        <v>0</v>
      </c>
      <c r="F160" s="172" t="b">
        <f t="shared" si="32"/>
        <v>0</v>
      </c>
      <c r="G160" s="303"/>
      <c r="H160" s="290" t="str">
        <f t="shared" si="25"/>
        <v>Not Measured</v>
      </c>
      <c r="I160" s="292">
        <f t="shared" si="26"/>
        <v>0</v>
      </c>
      <c r="J160" s="292">
        <f t="shared" si="27"/>
        <v>0</v>
      </c>
      <c r="K160" s="292">
        <f t="shared" si="28"/>
        <v>0</v>
      </c>
      <c r="L160" s="292">
        <f t="shared" si="29"/>
        <v>0</v>
      </c>
      <c r="M160" s="292">
        <f t="shared" si="30"/>
        <v>0</v>
      </c>
      <c r="N160" s="292">
        <f t="shared" si="31"/>
        <v>0</v>
      </c>
      <c r="O160" s="71"/>
      <c r="P160" s="73"/>
      <c r="Q160" s="73"/>
      <c r="R160" s="166"/>
      <c r="S160" s="73"/>
      <c r="T160" s="71"/>
      <c r="U160" s="72"/>
      <c r="V160" s="73"/>
      <c r="W160" s="158"/>
      <c r="X160" s="71"/>
      <c r="Y160" s="73"/>
      <c r="Z160" s="73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71"/>
      <c r="CG160" s="71"/>
      <c r="CH160" s="71"/>
    </row>
    <row r="161" spans="1:86" s="26" customFormat="1" ht="13.5" thickBot="1">
      <c r="A161" s="268">
        <v>6</v>
      </c>
      <c r="B161" s="271">
        <f>'Plot (6)'!Y26</f>
        <v>0</v>
      </c>
      <c r="C161" s="172">
        <f>'Plot (6)'!Z26</f>
        <v>0</v>
      </c>
      <c r="D161" s="172">
        <f>'Plot (6)'!AA26</f>
        <v>0</v>
      </c>
      <c r="E161" s="172">
        <f>'Plot (6)'!AB26</f>
        <v>0</v>
      </c>
      <c r="F161" s="172" t="b">
        <f t="shared" ref="F161:F175" si="33">F160</f>
        <v>0</v>
      </c>
      <c r="G161" s="303"/>
      <c r="H161" s="290" t="str">
        <f t="shared" si="25"/>
        <v>Not Measured</v>
      </c>
      <c r="I161" s="292">
        <f t="shared" si="26"/>
        <v>0</v>
      </c>
      <c r="J161" s="292">
        <f t="shared" si="27"/>
        <v>0</v>
      </c>
      <c r="K161" s="292">
        <f t="shared" si="28"/>
        <v>0</v>
      </c>
      <c r="L161" s="292">
        <f t="shared" si="29"/>
        <v>0</v>
      </c>
      <c r="M161" s="292">
        <f t="shared" si="30"/>
        <v>0</v>
      </c>
      <c r="N161" s="292">
        <f t="shared" si="31"/>
        <v>0</v>
      </c>
      <c r="O161" s="71"/>
      <c r="P161" s="73"/>
      <c r="Q161" s="73"/>
      <c r="R161" s="166"/>
      <c r="S161" s="73"/>
      <c r="T161" s="71"/>
      <c r="U161" s="72"/>
      <c r="V161" s="73"/>
      <c r="W161" s="158"/>
      <c r="X161" s="71"/>
      <c r="Y161" s="73"/>
      <c r="Z161" s="73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71"/>
      <c r="CG161" s="71"/>
      <c r="CH161" s="71"/>
    </row>
    <row r="162" spans="1:86" s="26" customFormat="1" ht="13.5" thickBot="1">
      <c r="A162" s="268">
        <v>6</v>
      </c>
      <c r="B162" s="271">
        <f>'Plot (6)'!Y27</f>
        <v>0</v>
      </c>
      <c r="C162" s="172">
        <f>'Plot (6)'!Z27</f>
        <v>0</v>
      </c>
      <c r="D162" s="172">
        <f>'Plot (6)'!AA27</f>
        <v>0</v>
      </c>
      <c r="E162" s="172">
        <f>'Plot (6)'!AB27</f>
        <v>0</v>
      </c>
      <c r="F162" s="172" t="b">
        <f t="shared" si="33"/>
        <v>0</v>
      </c>
      <c r="G162" s="303"/>
      <c r="H162" s="290" t="str">
        <f t="shared" si="25"/>
        <v>Not Measured</v>
      </c>
      <c r="I162" s="292">
        <f t="shared" si="26"/>
        <v>0</v>
      </c>
      <c r="J162" s="292">
        <f t="shared" si="27"/>
        <v>0</v>
      </c>
      <c r="K162" s="292">
        <f t="shared" si="28"/>
        <v>0</v>
      </c>
      <c r="L162" s="292">
        <f t="shared" si="29"/>
        <v>0</v>
      </c>
      <c r="M162" s="292">
        <f t="shared" si="30"/>
        <v>0</v>
      </c>
      <c r="N162" s="292">
        <f t="shared" si="31"/>
        <v>0</v>
      </c>
      <c r="O162" s="71"/>
      <c r="P162" s="73"/>
      <c r="Q162" s="73"/>
      <c r="R162" s="166"/>
      <c r="S162" s="73"/>
      <c r="T162" s="71"/>
      <c r="U162" s="72"/>
      <c r="V162" s="73"/>
      <c r="W162" s="158"/>
      <c r="X162" s="71"/>
      <c r="Y162" s="73"/>
      <c r="Z162" s="73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71"/>
      <c r="AZ162" s="71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</row>
    <row r="163" spans="1:86" s="26" customFormat="1" ht="13.5" thickBot="1">
      <c r="A163" s="268">
        <v>6</v>
      </c>
      <c r="B163" s="271">
        <f>'Plot (6)'!Y28</f>
        <v>0</v>
      </c>
      <c r="C163" s="172">
        <f>'Plot (6)'!Z28</f>
        <v>0</v>
      </c>
      <c r="D163" s="172">
        <f>'Plot (6)'!AA28</f>
        <v>0</v>
      </c>
      <c r="E163" s="172">
        <f>'Plot (6)'!AB28</f>
        <v>0</v>
      </c>
      <c r="F163" s="172" t="b">
        <f t="shared" si="33"/>
        <v>0</v>
      </c>
      <c r="G163" s="303"/>
      <c r="H163" s="290" t="str">
        <f t="shared" si="25"/>
        <v>Not Measured</v>
      </c>
      <c r="I163" s="292">
        <f t="shared" si="26"/>
        <v>0</v>
      </c>
      <c r="J163" s="292">
        <f t="shared" si="27"/>
        <v>0</v>
      </c>
      <c r="K163" s="292">
        <f t="shared" si="28"/>
        <v>0</v>
      </c>
      <c r="L163" s="292">
        <f t="shared" si="29"/>
        <v>0</v>
      </c>
      <c r="M163" s="292">
        <f t="shared" si="30"/>
        <v>0</v>
      </c>
      <c r="N163" s="292">
        <f t="shared" si="31"/>
        <v>0</v>
      </c>
      <c r="O163" s="71"/>
      <c r="P163" s="73"/>
      <c r="Q163" s="73"/>
      <c r="R163" s="166"/>
      <c r="S163" s="73"/>
      <c r="T163" s="71"/>
      <c r="U163" s="72"/>
      <c r="V163" s="73"/>
      <c r="W163" s="158"/>
      <c r="X163" s="71"/>
      <c r="Y163" s="73"/>
      <c r="Z163" s="73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  <c r="AW163" s="71"/>
      <c r="AX163" s="71"/>
      <c r="AY163" s="71"/>
      <c r="AZ163" s="71"/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1"/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71"/>
      <c r="CG163" s="71"/>
      <c r="CH163" s="71"/>
    </row>
    <row r="164" spans="1:86" s="26" customFormat="1" ht="13.5" thickBot="1">
      <c r="A164" s="268">
        <v>6</v>
      </c>
      <c r="B164" s="271">
        <f>'Plot (6)'!Y29</f>
        <v>0</v>
      </c>
      <c r="C164" s="172">
        <f>'Plot (6)'!Z29</f>
        <v>0</v>
      </c>
      <c r="D164" s="172">
        <f>'Plot (6)'!AA29</f>
        <v>0</v>
      </c>
      <c r="E164" s="172">
        <f>'Plot (6)'!AB29</f>
        <v>0</v>
      </c>
      <c r="F164" s="172" t="b">
        <f t="shared" si="33"/>
        <v>0</v>
      </c>
      <c r="G164" s="303"/>
      <c r="H164" s="290" t="str">
        <f t="shared" si="25"/>
        <v>Not Measured</v>
      </c>
      <c r="I164" s="292">
        <f t="shared" si="26"/>
        <v>0</v>
      </c>
      <c r="J164" s="292">
        <f t="shared" si="27"/>
        <v>0</v>
      </c>
      <c r="K164" s="292">
        <f t="shared" si="28"/>
        <v>0</v>
      </c>
      <c r="L164" s="292">
        <f t="shared" si="29"/>
        <v>0</v>
      </c>
      <c r="M164" s="292">
        <f t="shared" si="30"/>
        <v>0</v>
      </c>
      <c r="N164" s="292">
        <f t="shared" si="31"/>
        <v>0</v>
      </c>
      <c r="O164" s="71"/>
      <c r="P164" s="73"/>
      <c r="Q164" s="73"/>
      <c r="R164" s="166"/>
      <c r="S164" s="73"/>
      <c r="T164" s="71"/>
      <c r="U164" s="72"/>
      <c r="V164" s="73"/>
      <c r="W164" s="158"/>
      <c r="X164" s="71"/>
      <c r="Y164" s="73"/>
      <c r="Z164" s="73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71"/>
      <c r="CG164" s="71"/>
      <c r="CH164" s="71"/>
    </row>
    <row r="165" spans="1:86" s="26" customFormat="1" ht="13.5" thickBot="1">
      <c r="A165" s="268">
        <v>6</v>
      </c>
      <c r="B165" s="271">
        <f>'Plot (6)'!Y30</f>
        <v>0</v>
      </c>
      <c r="C165" s="172">
        <f>'Plot (6)'!Z30</f>
        <v>0</v>
      </c>
      <c r="D165" s="172">
        <f>'Plot (6)'!AA30</f>
        <v>0</v>
      </c>
      <c r="E165" s="172">
        <f>'Plot (6)'!AB30</f>
        <v>0</v>
      </c>
      <c r="F165" s="172" t="b">
        <f t="shared" si="33"/>
        <v>0</v>
      </c>
      <c r="G165" s="303"/>
      <c r="H165" s="290" t="str">
        <f t="shared" si="25"/>
        <v>Not Measured</v>
      </c>
      <c r="I165" s="292">
        <f t="shared" si="26"/>
        <v>0</v>
      </c>
      <c r="J165" s="292">
        <f t="shared" si="27"/>
        <v>0</v>
      </c>
      <c r="K165" s="292">
        <f t="shared" si="28"/>
        <v>0</v>
      </c>
      <c r="L165" s="292">
        <f t="shared" si="29"/>
        <v>0</v>
      </c>
      <c r="M165" s="292">
        <f t="shared" si="30"/>
        <v>0</v>
      </c>
      <c r="N165" s="292">
        <f t="shared" si="31"/>
        <v>0</v>
      </c>
      <c r="O165" s="71"/>
      <c r="P165" s="73"/>
      <c r="Q165" s="73"/>
      <c r="R165" s="166"/>
      <c r="S165" s="73"/>
      <c r="T165" s="71"/>
      <c r="U165" s="72"/>
      <c r="V165" s="73"/>
      <c r="W165" s="158"/>
      <c r="X165" s="71"/>
      <c r="Y165" s="73"/>
      <c r="Z165" s="73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  <c r="AW165" s="71"/>
      <c r="AX165" s="71"/>
      <c r="AY165" s="71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71"/>
      <c r="CG165" s="71"/>
      <c r="CH165" s="71"/>
    </row>
    <row r="166" spans="1:86" s="26" customFormat="1" ht="13.5" thickBot="1">
      <c r="A166" s="268">
        <v>6</v>
      </c>
      <c r="B166" s="271">
        <f>'Plot (6)'!Y31</f>
        <v>0</v>
      </c>
      <c r="C166" s="172">
        <f>'Plot (6)'!Z31</f>
        <v>0</v>
      </c>
      <c r="D166" s="172">
        <f>'Plot (6)'!AA31</f>
        <v>0</v>
      </c>
      <c r="E166" s="172">
        <f>'Plot (6)'!AB31</f>
        <v>0</v>
      </c>
      <c r="F166" s="172" t="b">
        <f t="shared" si="33"/>
        <v>0</v>
      </c>
      <c r="G166" s="303"/>
      <c r="H166" s="290" t="str">
        <f t="shared" si="25"/>
        <v>Not Measured</v>
      </c>
      <c r="I166" s="292">
        <f t="shared" si="26"/>
        <v>0</v>
      </c>
      <c r="J166" s="292">
        <f t="shared" si="27"/>
        <v>0</v>
      </c>
      <c r="K166" s="292">
        <f t="shared" si="28"/>
        <v>0</v>
      </c>
      <c r="L166" s="292">
        <f t="shared" si="29"/>
        <v>0</v>
      </c>
      <c r="M166" s="292">
        <f t="shared" si="30"/>
        <v>0</v>
      </c>
      <c r="N166" s="292">
        <f t="shared" si="31"/>
        <v>0</v>
      </c>
      <c r="O166" s="71"/>
      <c r="P166" s="73"/>
      <c r="Q166" s="73"/>
      <c r="R166" s="166"/>
      <c r="S166" s="73"/>
      <c r="T166" s="71"/>
      <c r="U166" s="72"/>
      <c r="V166" s="73"/>
      <c r="W166" s="158"/>
      <c r="X166" s="71"/>
      <c r="Y166" s="73"/>
      <c r="Z166" s="73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  <c r="AW166" s="71"/>
      <c r="AX166" s="71"/>
      <c r="AY166" s="71"/>
      <c r="AZ166" s="71"/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1"/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71"/>
      <c r="CG166" s="71"/>
      <c r="CH166" s="71"/>
    </row>
    <row r="167" spans="1:86" s="26" customFormat="1" ht="13.5" thickBot="1">
      <c r="A167" s="268">
        <v>6</v>
      </c>
      <c r="B167" s="271">
        <f>'Plot (6)'!Y32</f>
        <v>0</v>
      </c>
      <c r="C167" s="172">
        <f>'Plot (6)'!Z32</f>
        <v>0</v>
      </c>
      <c r="D167" s="172">
        <f>'Plot (6)'!AA32</f>
        <v>0</v>
      </c>
      <c r="E167" s="172">
        <f>'Plot (6)'!AB32</f>
        <v>0</v>
      </c>
      <c r="F167" s="172" t="b">
        <f t="shared" si="33"/>
        <v>0</v>
      </c>
      <c r="G167" s="303"/>
      <c r="H167" s="290" t="str">
        <f t="shared" si="25"/>
        <v>Not Measured</v>
      </c>
      <c r="I167" s="292">
        <f t="shared" si="26"/>
        <v>0</v>
      </c>
      <c r="J167" s="292">
        <f t="shared" si="27"/>
        <v>0</v>
      </c>
      <c r="K167" s="292">
        <f t="shared" si="28"/>
        <v>0</v>
      </c>
      <c r="L167" s="292">
        <f t="shared" si="29"/>
        <v>0</v>
      </c>
      <c r="M167" s="292">
        <f t="shared" si="30"/>
        <v>0</v>
      </c>
      <c r="N167" s="292">
        <f t="shared" si="31"/>
        <v>0</v>
      </c>
      <c r="O167" s="71"/>
      <c r="P167" s="73"/>
      <c r="Q167" s="73"/>
      <c r="R167" s="166"/>
      <c r="S167" s="73"/>
      <c r="T167" s="71"/>
      <c r="U167" s="72"/>
      <c r="V167" s="73"/>
      <c r="W167" s="158"/>
      <c r="X167" s="71"/>
      <c r="Y167" s="73"/>
      <c r="Z167" s="73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  <c r="AW167" s="71"/>
      <c r="AX167" s="71"/>
      <c r="AY167" s="71"/>
      <c r="AZ167" s="71"/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</row>
    <row r="168" spans="1:86" s="26" customFormat="1" ht="13.5" thickBot="1">
      <c r="A168" s="268">
        <v>6</v>
      </c>
      <c r="B168" s="271">
        <f>'Plot (6)'!Y33</f>
        <v>0</v>
      </c>
      <c r="C168" s="172">
        <f>'Plot (6)'!Z33</f>
        <v>0</v>
      </c>
      <c r="D168" s="172">
        <f>'Plot (6)'!AA33</f>
        <v>0</v>
      </c>
      <c r="E168" s="172">
        <f>'Plot (6)'!AB33</f>
        <v>0</v>
      </c>
      <c r="F168" s="172" t="b">
        <f t="shared" si="33"/>
        <v>0</v>
      </c>
      <c r="G168" s="303"/>
      <c r="H168" s="290" t="str">
        <f t="shared" si="25"/>
        <v>Not Measured</v>
      </c>
      <c r="I168" s="292">
        <f t="shared" si="26"/>
        <v>0</v>
      </c>
      <c r="J168" s="292">
        <f t="shared" si="27"/>
        <v>0</v>
      </c>
      <c r="K168" s="292">
        <f t="shared" si="28"/>
        <v>0</v>
      </c>
      <c r="L168" s="292">
        <f t="shared" si="29"/>
        <v>0</v>
      </c>
      <c r="M168" s="292">
        <f t="shared" si="30"/>
        <v>0</v>
      </c>
      <c r="N168" s="292">
        <f t="shared" si="31"/>
        <v>0</v>
      </c>
      <c r="O168" s="71"/>
      <c r="P168" s="73"/>
      <c r="Q168" s="73"/>
      <c r="R168" s="166"/>
      <c r="S168" s="73"/>
      <c r="T168" s="71"/>
      <c r="U168" s="72"/>
      <c r="V168" s="73"/>
      <c r="W168" s="158"/>
      <c r="X168" s="71"/>
      <c r="Y168" s="73"/>
      <c r="Z168" s="73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  <c r="AW168" s="71"/>
      <c r="AX168" s="71"/>
      <c r="AY168" s="71"/>
      <c r="AZ168" s="71"/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1"/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71"/>
      <c r="CG168" s="71"/>
      <c r="CH168" s="71"/>
    </row>
    <row r="169" spans="1:86" s="26" customFormat="1" ht="13.5" thickBot="1">
      <c r="A169" s="268">
        <v>6</v>
      </c>
      <c r="B169" s="271">
        <f>'Plot (6)'!Y34</f>
        <v>0</v>
      </c>
      <c r="C169" s="172">
        <f>'Plot (6)'!Z34</f>
        <v>0</v>
      </c>
      <c r="D169" s="172">
        <f>'Plot (6)'!AA34</f>
        <v>0</v>
      </c>
      <c r="E169" s="172">
        <f>'Plot (6)'!AB34</f>
        <v>0</v>
      </c>
      <c r="F169" s="172" t="b">
        <f t="shared" si="33"/>
        <v>0</v>
      </c>
      <c r="G169" s="303"/>
      <c r="H169" s="290" t="str">
        <f t="shared" si="25"/>
        <v>Not Measured</v>
      </c>
      <c r="I169" s="292">
        <f t="shared" si="26"/>
        <v>0</v>
      </c>
      <c r="J169" s="292">
        <f t="shared" si="27"/>
        <v>0</v>
      </c>
      <c r="K169" s="292">
        <f t="shared" si="28"/>
        <v>0</v>
      </c>
      <c r="L169" s="292">
        <f t="shared" si="29"/>
        <v>0</v>
      </c>
      <c r="M169" s="292">
        <f t="shared" si="30"/>
        <v>0</v>
      </c>
      <c r="N169" s="292">
        <f t="shared" si="31"/>
        <v>0</v>
      </c>
      <c r="O169" s="71"/>
      <c r="P169" s="73"/>
      <c r="Q169" s="73"/>
      <c r="R169" s="166"/>
      <c r="S169" s="73"/>
      <c r="T169" s="71"/>
      <c r="U169" s="72"/>
      <c r="V169" s="73"/>
      <c r="W169" s="158"/>
      <c r="X169" s="71"/>
      <c r="Y169" s="73"/>
      <c r="Z169" s="73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71"/>
      <c r="CG169" s="71"/>
      <c r="CH169" s="71"/>
    </row>
    <row r="170" spans="1:86" s="26" customFormat="1" ht="13.5" thickBot="1">
      <c r="A170" s="268">
        <v>6</v>
      </c>
      <c r="B170" s="271">
        <f>'Plot (6)'!Y35</f>
        <v>0</v>
      </c>
      <c r="C170" s="172">
        <f>'Plot (6)'!Z35</f>
        <v>0</v>
      </c>
      <c r="D170" s="172">
        <f>'Plot (6)'!AA35</f>
        <v>0</v>
      </c>
      <c r="E170" s="172">
        <f>'Plot (6)'!AB35</f>
        <v>0</v>
      </c>
      <c r="F170" s="172" t="b">
        <f t="shared" si="33"/>
        <v>0</v>
      </c>
      <c r="G170" s="303"/>
      <c r="H170" s="290" t="str">
        <f t="shared" si="25"/>
        <v>Not Measured</v>
      </c>
      <c r="I170" s="292">
        <f t="shared" si="26"/>
        <v>0</v>
      </c>
      <c r="J170" s="292">
        <f t="shared" si="27"/>
        <v>0</v>
      </c>
      <c r="K170" s="292">
        <f t="shared" si="28"/>
        <v>0</v>
      </c>
      <c r="L170" s="292">
        <f t="shared" si="29"/>
        <v>0</v>
      </c>
      <c r="M170" s="292">
        <f t="shared" si="30"/>
        <v>0</v>
      </c>
      <c r="N170" s="292">
        <f t="shared" si="31"/>
        <v>0</v>
      </c>
      <c r="O170" s="71"/>
      <c r="P170" s="73"/>
      <c r="Q170" s="73"/>
      <c r="R170" s="166"/>
      <c r="S170" s="73"/>
      <c r="T170" s="71"/>
      <c r="U170" s="72"/>
      <c r="V170" s="73"/>
      <c r="W170" s="158"/>
      <c r="X170" s="71"/>
      <c r="Y170" s="73"/>
      <c r="Z170" s="73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71"/>
      <c r="AO170" s="71"/>
      <c r="AP170" s="71"/>
      <c r="AQ170" s="71"/>
      <c r="AR170" s="71"/>
      <c r="AS170" s="71"/>
      <c r="AT170" s="71"/>
      <c r="AU170" s="71"/>
      <c r="AV170" s="71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  <c r="CF170" s="71"/>
      <c r="CG170" s="71"/>
      <c r="CH170" s="71"/>
    </row>
    <row r="171" spans="1:86" s="26" customFormat="1" ht="13.5" thickBot="1">
      <c r="A171" s="268">
        <v>6</v>
      </c>
      <c r="B171" s="271">
        <f>'Plot (6)'!Y36</f>
        <v>0</v>
      </c>
      <c r="C171" s="172">
        <f>'Plot (6)'!Z36</f>
        <v>0</v>
      </c>
      <c r="D171" s="172">
        <f>'Plot (6)'!AA36</f>
        <v>0</v>
      </c>
      <c r="E171" s="172">
        <f>'Plot (6)'!AB36</f>
        <v>0</v>
      </c>
      <c r="F171" s="172" t="b">
        <f t="shared" si="33"/>
        <v>0</v>
      </c>
      <c r="G171" s="303"/>
      <c r="H171" s="290" t="str">
        <f t="shared" si="25"/>
        <v>Not Measured</v>
      </c>
      <c r="I171" s="292">
        <f t="shared" si="26"/>
        <v>0</v>
      </c>
      <c r="J171" s="292">
        <f t="shared" si="27"/>
        <v>0</v>
      </c>
      <c r="K171" s="292">
        <f t="shared" si="28"/>
        <v>0</v>
      </c>
      <c r="L171" s="292">
        <f t="shared" si="29"/>
        <v>0</v>
      </c>
      <c r="M171" s="292">
        <f t="shared" si="30"/>
        <v>0</v>
      </c>
      <c r="N171" s="292">
        <f t="shared" si="31"/>
        <v>0</v>
      </c>
      <c r="O171" s="71"/>
      <c r="P171" s="73"/>
      <c r="Q171" s="73"/>
      <c r="R171" s="166"/>
      <c r="S171" s="73"/>
      <c r="T171" s="71"/>
      <c r="U171" s="72"/>
      <c r="V171" s="73"/>
      <c r="W171" s="158"/>
      <c r="X171" s="71"/>
      <c r="Y171" s="73"/>
      <c r="Z171" s="73"/>
      <c r="AA171" s="71"/>
      <c r="AB171" s="71"/>
      <c r="AC171" s="71"/>
      <c r="AD171" s="71"/>
      <c r="AE171" s="71"/>
      <c r="AF171" s="71"/>
      <c r="AG171" s="71"/>
      <c r="AH171" s="71"/>
      <c r="AI171" s="71"/>
      <c r="AJ171" s="71"/>
      <c r="AK171" s="71"/>
      <c r="AL171" s="71"/>
      <c r="AM171" s="71"/>
      <c r="AN171" s="71"/>
      <c r="AO171" s="71"/>
      <c r="AP171" s="71"/>
      <c r="AQ171" s="71"/>
      <c r="AR171" s="71"/>
      <c r="AS171" s="71"/>
      <c r="AT171" s="71"/>
      <c r="AU171" s="71"/>
      <c r="AV171" s="71"/>
      <c r="AW171" s="71"/>
      <c r="AX171" s="71"/>
      <c r="AY171" s="71"/>
      <c r="AZ171" s="71"/>
      <c r="BA171" s="71"/>
      <c r="BB171" s="71"/>
      <c r="BC171" s="71"/>
      <c r="BD171" s="71"/>
      <c r="BE171" s="71"/>
      <c r="BF171" s="71"/>
      <c r="BG171" s="71"/>
      <c r="BH171" s="71"/>
      <c r="BI171" s="71"/>
      <c r="BJ171" s="71"/>
      <c r="BK171" s="71"/>
      <c r="BL171" s="71"/>
      <c r="BM171" s="71"/>
      <c r="BN171" s="71"/>
      <c r="BO171" s="71"/>
      <c r="BP171" s="71"/>
      <c r="BQ171" s="71"/>
      <c r="BR171" s="71"/>
      <c r="BS171" s="71"/>
      <c r="BT171" s="71"/>
      <c r="BU171" s="71"/>
      <c r="BV171" s="71"/>
      <c r="BW171" s="71"/>
      <c r="BX171" s="71"/>
      <c r="BY171" s="71"/>
      <c r="BZ171" s="71"/>
      <c r="CA171" s="71"/>
      <c r="CB171" s="71"/>
      <c r="CC171" s="71"/>
      <c r="CD171" s="71"/>
      <c r="CE171" s="71"/>
      <c r="CF171" s="71"/>
      <c r="CG171" s="71"/>
      <c r="CH171" s="71"/>
    </row>
    <row r="172" spans="1:86" s="26" customFormat="1" ht="13.5" thickBot="1">
      <c r="A172" s="268">
        <v>6</v>
      </c>
      <c r="B172" s="271">
        <f>'Plot (6)'!Y37</f>
        <v>0</v>
      </c>
      <c r="C172" s="172">
        <f>'Plot (6)'!Z37</f>
        <v>0</v>
      </c>
      <c r="D172" s="172">
        <f>'Plot (6)'!AA37</f>
        <v>0</v>
      </c>
      <c r="E172" s="172">
        <f>'Plot (6)'!AB37</f>
        <v>0</v>
      </c>
      <c r="F172" s="172" t="b">
        <f t="shared" si="33"/>
        <v>0</v>
      </c>
      <c r="G172" s="303"/>
      <c r="H172" s="290" t="str">
        <f t="shared" si="25"/>
        <v>Not Measured</v>
      </c>
      <c r="I172" s="292">
        <f t="shared" si="26"/>
        <v>0</v>
      </c>
      <c r="J172" s="292">
        <f t="shared" si="27"/>
        <v>0</v>
      </c>
      <c r="K172" s="292">
        <f t="shared" si="28"/>
        <v>0</v>
      </c>
      <c r="L172" s="292">
        <f t="shared" si="29"/>
        <v>0</v>
      </c>
      <c r="M172" s="292">
        <f t="shared" si="30"/>
        <v>0</v>
      </c>
      <c r="N172" s="292">
        <f t="shared" si="31"/>
        <v>0</v>
      </c>
      <c r="O172" s="71"/>
      <c r="P172" s="73"/>
      <c r="Q172" s="73"/>
      <c r="R172" s="166"/>
      <c r="S172" s="73"/>
      <c r="T172" s="71"/>
      <c r="U172" s="72"/>
      <c r="V172" s="73"/>
      <c r="W172" s="158"/>
      <c r="X172" s="71"/>
      <c r="Y172" s="73"/>
      <c r="Z172" s="73"/>
      <c r="AA172" s="71"/>
      <c r="AB172" s="71"/>
      <c r="AC172" s="71"/>
      <c r="AD172" s="71"/>
      <c r="AE172" s="71"/>
      <c r="AF172" s="71"/>
      <c r="AG172" s="71"/>
      <c r="AH172" s="71"/>
      <c r="AI172" s="71"/>
      <c r="AJ172" s="71"/>
      <c r="AK172" s="71"/>
      <c r="AL172" s="71"/>
      <c r="AM172" s="71"/>
      <c r="AN172" s="71"/>
      <c r="AO172" s="71"/>
      <c r="AP172" s="71"/>
      <c r="AQ172" s="71"/>
      <c r="AR172" s="71"/>
      <c r="AS172" s="71"/>
      <c r="AT172" s="71"/>
      <c r="AU172" s="71"/>
      <c r="AV172" s="71"/>
      <c r="AW172" s="71"/>
      <c r="AX172" s="71"/>
      <c r="AY172" s="71"/>
      <c r="AZ172" s="71"/>
      <c r="BA172" s="71"/>
      <c r="BB172" s="71"/>
      <c r="BC172" s="71"/>
      <c r="BD172" s="71"/>
      <c r="BE172" s="71"/>
      <c r="BF172" s="71"/>
      <c r="BG172" s="71"/>
      <c r="BH172" s="71"/>
      <c r="BI172" s="71"/>
      <c r="BJ172" s="71"/>
      <c r="BK172" s="71"/>
      <c r="BL172" s="71"/>
      <c r="BM172" s="71"/>
      <c r="BN172" s="71"/>
      <c r="BO172" s="71"/>
      <c r="BP172" s="71"/>
      <c r="BQ172" s="71"/>
      <c r="BR172" s="71"/>
      <c r="BS172" s="71"/>
      <c r="BT172" s="71"/>
      <c r="BU172" s="71"/>
      <c r="BV172" s="71"/>
      <c r="BW172" s="71"/>
      <c r="BX172" s="71"/>
      <c r="BY172" s="71"/>
      <c r="BZ172" s="71"/>
      <c r="CA172" s="71"/>
      <c r="CB172" s="71"/>
      <c r="CC172" s="71"/>
      <c r="CD172" s="71"/>
      <c r="CE172" s="71"/>
      <c r="CF172" s="71"/>
      <c r="CG172" s="71"/>
      <c r="CH172" s="71"/>
    </row>
    <row r="173" spans="1:86" s="26" customFormat="1" ht="13.5" thickBot="1">
      <c r="A173" s="268">
        <v>6</v>
      </c>
      <c r="B173" s="271">
        <f>'Plot (6)'!Y38</f>
        <v>0</v>
      </c>
      <c r="C173" s="172">
        <f>'Plot (6)'!Z38</f>
        <v>0</v>
      </c>
      <c r="D173" s="172">
        <f>'Plot (6)'!AA38</f>
        <v>0</v>
      </c>
      <c r="E173" s="172">
        <f>'Plot (6)'!AB38</f>
        <v>0</v>
      </c>
      <c r="F173" s="172" t="b">
        <f t="shared" si="33"/>
        <v>0</v>
      </c>
      <c r="G173" s="303"/>
      <c r="H173" s="290" t="str">
        <f t="shared" si="25"/>
        <v>Not Measured</v>
      </c>
      <c r="I173" s="292">
        <f t="shared" si="26"/>
        <v>0</v>
      </c>
      <c r="J173" s="292">
        <f t="shared" si="27"/>
        <v>0</v>
      </c>
      <c r="K173" s="292">
        <f t="shared" si="28"/>
        <v>0</v>
      </c>
      <c r="L173" s="292">
        <f t="shared" si="29"/>
        <v>0</v>
      </c>
      <c r="M173" s="292">
        <f t="shared" si="30"/>
        <v>0</v>
      </c>
      <c r="N173" s="292">
        <f t="shared" si="31"/>
        <v>0</v>
      </c>
      <c r="O173" s="71"/>
      <c r="P173" s="73"/>
      <c r="Q173" s="73"/>
      <c r="R173" s="166"/>
      <c r="S173" s="73"/>
      <c r="T173" s="71"/>
      <c r="U173" s="72"/>
      <c r="V173" s="73"/>
      <c r="W173" s="158"/>
      <c r="X173" s="71"/>
      <c r="Y173" s="73"/>
      <c r="Z173" s="73"/>
      <c r="AA173" s="71"/>
      <c r="AB173" s="71"/>
      <c r="AC173" s="71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1"/>
      <c r="AO173" s="71"/>
      <c r="AP173" s="71"/>
      <c r="AQ173" s="71"/>
      <c r="AR173" s="71"/>
      <c r="AS173" s="71"/>
      <c r="AT173" s="71"/>
      <c r="AU173" s="71"/>
      <c r="AV173" s="71"/>
      <c r="AW173" s="71"/>
      <c r="AX173" s="71"/>
      <c r="AY173" s="71"/>
      <c r="AZ173" s="71"/>
      <c r="BA173" s="71"/>
      <c r="BB173" s="71"/>
      <c r="BC173" s="71"/>
      <c r="BD173" s="71"/>
      <c r="BE173" s="71"/>
      <c r="BF173" s="71"/>
      <c r="BG173" s="71"/>
      <c r="BH173" s="71"/>
      <c r="BI173" s="71"/>
      <c r="BJ173" s="71"/>
      <c r="BK173" s="71"/>
      <c r="BL173" s="71"/>
      <c r="BM173" s="71"/>
      <c r="BN173" s="71"/>
      <c r="BO173" s="71"/>
      <c r="BP173" s="71"/>
      <c r="BQ173" s="71"/>
      <c r="BR173" s="71"/>
      <c r="BS173" s="71"/>
      <c r="BT173" s="71"/>
      <c r="BU173" s="71"/>
      <c r="BV173" s="71"/>
      <c r="BW173" s="71"/>
      <c r="BX173" s="71"/>
      <c r="BY173" s="71"/>
      <c r="BZ173" s="71"/>
      <c r="CA173" s="71"/>
      <c r="CB173" s="71"/>
      <c r="CC173" s="71"/>
      <c r="CD173" s="71"/>
      <c r="CE173" s="71"/>
      <c r="CF173" s="71"/>
      <c r="CG173" s="71"/>
      <c r="CH173" s="71"/>
    </row>
    <row r="174" spans="1:86" s="26" customFormat="1" ht="13.5" thickBot="1">
      <c r="A174" s="268">
        <v>6</v>
      </c>
      <c r="B174" s="271">
        <f>'Plot (6)'!Y39</f>
        <v>0</v>
      </c>
      <c r="C174" s="172">
        <f>'Plot (6)'!Z39</f>
        <v>0</v>
      </c>
      <c r="D174" s="172">
        <f>'Plot (6)'!AA39</f>
        <v>0</v>
      </c>
      <c r="E174" s="172">
        <f>'Plot (6)'!AB39</f>
        <v>0</v>
      </c>
      <c r="F174" s="172" t="b">
        <f t="shared" si="33"/>
        <v>0</v>
      </c>
      <c r="G174" s="303"/>
      <c r="H174" s="290" t="str">
        <f t="shared" si="25"/>
        <v>Not Measured</v>
      </c>
      <c r="I174" s="292">
        <f t="shared" si="26"/>
        <v>0</v>
      </c>
      <c r="J174" s="292">
        <f t="shared" si="27"/>
        <v>0</v>
      </c>
      <c r="K174" s="292">
        <f t="shared" si="28"/>
        <v>0</v>
      </c>
      <c r="L174" s="292">
        <f t="shared" si="29"/>
        <v>0</v>
      </c>
      <c r="M174" s="292">
        <f t="shared" si="30"/>
        <v>0</v>
      </c>
      <c r="N174" s="292">
        <f t="shared" si="31"/>
        <v>0</v>
      </c>
      <c r="O174" s="71"/>
      <c r="P174" s="73"/>
      <c r="Q174" s="73"/>
      <c r="R174" s="166"/>
      <c r="S174" s="73"/>
      <c r="T174" s="71"/>
      <c r="U174" s="72"/>
      <c r="V174" s="73"/>
      <c r="W174" s="158"/>
      <c r="X174" s="71"/>
      <c r="Y174" s="73"/>
      <c r="Z174" s="73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</row>
    <row r="175" spans="1:86" s="26" customFormat="1" ht="13.5" thickBot="1">
      <c r="A175" s="273">
        <v>6</v>
      </c>
      <c r="B175" s="272">
        <f>'Plot (6)'!Y40</f>
        <v>0</v>
      </c>
      <c r="C175" s="97">
        <f>'Plot (6)'!Z40</f>
        <v>0</v>
      </c>
      <c r="D175" s="97">
        <f>'Plot (6)'!AA40</f>
        <v>0</v>
      </c>
      <c r="E175" s="97">
        <f>'Plot (6)'!AB40</f>
        <v>0</v>
      </c>
      <c r="F175" s="97" t="b">
        <f t="shared" si="33"/>
        <v>0</v>
      </c>
      <c r="G175" s="304"/>
      <c r="H175" s="290" t="str">
        <f t="shared" si="25"/>
        <v>Not Measured</v>
      </c>
      <c r="I175" s="305">
        <f t="shared" si="26"/>
        <v>0</v>
      </c>
      <c r="J175" s="305">
        <f t="shared" si="27"/>
        <v>0</v>
      </c>
      <c r="K175" s="305">
        <f t="shared" si="28"/>
        <v>0</v>
      </c>
      <c r="L175" s="305">
        <f t="shared" si="29"/>
        <v>0</v>
      </c>
      <c r="M175" s="305">
        <f t="shared" si="30"/>
        <v>0</v>
      </c>
      <c r="N175" s="305">
        <f t="shared" si="31"/>
        <v>0</v>
      </c>
      <c r="O175" s="71"/>
      <c r="P175" s="73"/>
      <c r="Q175" s="73"/>
      <c r="R175" s="166"/>
      <c r="S175" s="73"/>
      <c r="T175" s="71"/>
      <c r="U175" s="72"/>
      <c r="V175" s="73"/>
      <c r="W175" s="158"/>
      <c r="X175" s="71"/>
      <c r="Y175" s="73"/>
      <c r="Z175" s="73"/>
      <c r="AA175" s="71"/>
      <c r="AB175" s="71"/>
      <c r="AC175" s="71"/>
      <c r="AD175" s="71"/>
      <c r="AE175" s="71"/>
      <c r="AF175" s="71"/>
      <c r="AG175" s="71"/>
      <c r="AH175" s="71"/>
      <c r="AI175" s="71"/>
      <c r="AJ175" s="71"/>
      <c r="AK175" s="71"/>
      <c r="AL175" s="71"/>
      <c r="AM175" s="71"/>
      <c r="AN175" s="71"/>
      <c r="AO175" s="71"/>
      <c r="AP175" s="71"/>
      <c r="AQ175" s="71"/>
      <c r="AR175" s="71"/>
      <c r="AS175" s="71"/>
      <c r="AT175" s="71"/>
      <c r="AU175" s="71"/>
      <c r="AV175" s="71"/>
      <c r="AW175" s="71"/>
      <c r="AX175" s="71"/>
      <c r="AY175" s="71"/>
      <c r="AZ175" s="71"/>
      <c r="BA175" s="71"/>
      <c r="BB175" s="71"/>
      <c r="BC175" s="71"/>
      <c r="BD175" s="71"/>
      <c r="BE175" s="71"/>
      <c r="BF175" s="71"/>
      <c r="BG175" s="71"/>
      <c r="BH175" s="71"/>
      <c r="BI175" s="71"/>
      <c r="BJ175" s="71"/>
      <c r="BK175" s="71"/>
      <c r="BL175" s="71"/>
      <c r="BM175" s="71"/>
      <c r="BN175" s="71"/>
      <c r="BO175" s="71"/>
      <c r="BP175" s="71"/>
      <c r="BQ175" s="71"/>
      <c r="BR175" s="71"/>
      <c r="BS175" s="71"/>
      <c r="BT175" s="71"/>
      <c r="BU175" s="71"/>
      <c r="BV175" s="71"/>
      <c r="BW175" s="71"/>
      <c r="BX175" s="71"/>
      <c r="BY175" s="71"/>
      <c r="BZ175" s="71"/>
      <c r="CA175" s="71"/>
      <c r="CB175" s="71"/>
      <c r="CC175" s="71"/>
      <c r="CD175" s="71"/>
      <c r="CE175" s="71"/>
      <c r="CF175" s="71"/>
      <c r="CG175" s="71"/>
      <c r="CH175" s="71"/>
    </row>
    <row r="176" spans="1:86" s="26" customFormat="1" ht="13.5" thickBot="1">
      <c r="A176" s="268">
        <v>7</v>
      </c>
      <c r="B176" s="271">
        <f>'Plot (7)'!Y12</f>
        <v>0</v>
      </c>
      <c r="C176" s="172">
        <f>'Plot (7)'!Z12</f>
        <v>0</v>
      </c>
      <c r="D176" s="172">
        <f>'Plot (7)'!AA12</f>
        <v>0</v>
      </c>
      <c r="E176" s="172">
        <f>'Plot (7)'!AB12</f>
        <v>0</v>
      </c>
      <c r="F176" s="172" t="b">
        <f>F160</f>
        <v>0</v>
      </c>
      <c r="G176" s="303"/>
      <c r="H176" s="290" t="str">
        <f t="shared" si="25"/>
        <v>Not Measured</v>
      </c>
      <c r="I176" s="292">
        <f t="shared" si="26"/>
        <v>0</v>
      </c>
      <c r="J176" s="292">
        <f t="shared" si="27"/>
        <v>0</v>
      </c>
      <c r="K176" s="292">
        <f t="shared" si="28"/>
        <v>0</v>
      </c>
      <c r="L176" s="292">
        <f t="shared" si="29"/>
        <v>0</v>
      </c>
      <c r="M176" s="292">
        <f t="shared" si="30"/>
        <v>0</v>
      </c>
      <c r="N176" s="292">
        <f t="shared" si="31"/>
        <v>0</v>
      </c>
      <c r="O176" s="71"/>
      <c r="P176" s="73"/>
      <c r="Q176" s="73"/>
      <c r="R176" s="166"/>
      <c r="S176" s="73"/>
      <c r="T176" s="71"/>
      <c r="U176" s="72"/>
      <c r="V176" s="73"/>
      <c r="W176" s="158"/>
      <c r="X176" s="71"/>
      <c r="Y176" s="73"/>
      <c r="Z176" s="73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  <c r="BF176" s="71"/>
      <c r="BG176" s="71"/>
      <c r="BH176" s="71"/>
      <c r="BI176" s="71"/>
      <c r="BJ176" s="71"/>
      <c r="BK176" s="71"/>
      <c r="BL176" s="71"/>
      <c r="BM176" s="71"/>
      <c r="BN176" s="71"/>
      <c r="BO176" s="71"/>
      <c r="BP176" s="71"/>
      <c r="BQ176" s="71"/>
      <c r="BR176" s="71"/>
      <c r="BS176" s="71"/>
      <c r="BT176" s="71"/>
      <c r="BU176" s="71"/>
      <c r="BV176" s="71"/>
      <c r="BW176" s="71"/>
      <c r="BX176" s="71"/>
      <c r="BY176" s="71"/>
      <c r="BZ176" s="71"/>
      <c r="CA176" s="71"/>
      <c r="CB176" s="71"/>
      <c r="CC176" s="71"/>
      <c r="CD176" s="71"/>
      <c r="CE176" s="71"/>
      <c r="CF176" s="71"/>
      <c r="CG176" s="71"/>
      <c r="CH176" s="71"/>
    </row>
    <row r="177" spans="1:86" s="26" customFormat="1" ht="13.5" thickBot="1">
      <c r="A177" s="268">
        <v>7</v>
      </c>
      <c r="B177" s="271">
        <f>'Plot (7)'!Y13</f>
        <v>0</v>
      </c>
      <c r="C177" s="172">
        <f>'Plot (7)'!Z13</f>
        <v>0</v>
      </c>
      <c r="D177" s="172">
        <f>'Plot (7)'!AA13</f>
        <v>0</v>
      </c>
      <c r="E177" s="172">
        <f>'Plot (7)'!AB13</f>
        <v>0</v>
      </c>
      <c r="F177" s="172" t="b">
        <f t="shared" ref="F177:F189" si="34">F176</f>
        <v>0</v>
      </c>
      <c r="G177" s="303"/>
      <c r="H177" s="290" t="str">
        <f t="shared" si="25"/>
        <v>Not Measured</v>
      </c>
      <c r="I177" s="292">
        <f t="shared" si="26"/>
        <v>0</v>
      </c>
      <c r="J177" s="292">
        <f t="shared" si="27"/>
        <v>0</v>
      </c>
      <c r="K177" s="292">
        <f t="shared" si="28"/>
        <v>0</v>
      </c>
      <c r="L177" s="292">
        <f t="shared" si="29"/>
        <v>0</v>
      </c>
      <c r="M177" s="292">
        <f t="shared" si="30"/>
        <v>0</v>
      </c>
      <c r="N177" s="292">
        <f t="shared" si="31"/>
        <v>0</v>
      </c>
      <c r="O177" s="71"/>
      <c r="P177" s="73"/>
      <c r="Q177" s="73"/>
      <c r="R177" s="166"/>
      <c r="S177" s="73"/>
      <c r="T177" s="71"/>
      <c r="U177" s="72"/>
      <c r="V177" s="73"/>
      <c r="W177" s="158"/>
      <c r="X177" s="71"/>
      <c r="Y177" s="73"/>
      <c r="Z177" s="73"/>
      <c r="AA177" s="71"/>
      <c r="AB177" s="71"/>
      <c r="AC177" s="71"/>
      <c r="AD177" s="71"/>
      <c r="AE177" s="71"/>
      <c r="AF177" s="71"/>
      <c r="AG177" s="71"/>
      <c r="AH177" s="71"/>
      <c r="AI177" s="71"/>
      <c r="AJ177" s="71"/>
      <c r="AK177" s="71"/>
      <c r="AL177" s="71"/>
      <c r="AM177" s="71"/>
      <c r="AN177" s="71"/>
      <c r="AO177" s="71"/>
      <c r="AP177" s="71"/>
      <c r="AQ177" s="71"/>
      <c r="AR177" s="71"/>
      <c r="AS177" s="71"/>
      <c r="AT177" s="71"/>
      <c r="AU177" s="71"/>
      <c r="AV177" s="71"/>
      <c r="AW177" s="71"/>
      <c r="AX177" s="71"/>
      <c r="AY177" s="71"/>
      <c r="AZ177" s="71"/>
      <c r="BA177" s="71"/>
      <c r="BB177" s="71"/>
      <c r="BC177" s="71"/>
      <c r="BD177" s="71"/>
      <c r="BE177" s="71"/>
      <c r="BF177" s="71"/>
      <c r="BG177" s="71"/>
      <c r="BH177" s="71"/>
      <c r="BI177" s="71"/>
      <c r="BJ177" s="71"/>
      <c r="BK177" s="71"/>
      <c r="BL177" s="71"/>
      <c r="BM177" s="71"/>
      <c r="BN177" s="71"/>
      <c r="BO177" s="71"/>
      <c r="BP177" s="71"/>
      <c r="BQ177" s="71"/>
      <c r="BR177" s="71"/>
      <c r="BS177" s="71"/>
      <c r="BT177" s="71"/>
      <c r="BU177" s="71"/>
      <c r="BV177" s="71"/>
      <c r="BW177" s="71"/>
      <c r="BX177" s="71"/>
      <c r="BY177" s="71"/>
      <c r="BZ177" s="71"/>
      <c r="CA177" s="71"/>
      <c r="CB177" s="71"/>
      <c r="CC177" s="71"/>
      <c r="CD177" s="71"/>
      <c r="CE177" s="71"/>
      <c r="CF177" s="71"/>
      <c r="CG177" s="71"/>
      <c r="CH177" s="71"/>
    </row>
    <row r="178" spans="1:86" s="26" customFormat="1" ht="13.5" thickBot="1">
      <c r="A178" s="268">
        <v>7</v>
      </c>
      <c r="B178" s="271">
        <f>'Plot (7)'!Y14</f>
        <v>0</v>
      </c>
      <c r="C178" s="172">
        <f>'Plot (7)'!Z14</f>
        <v>0</v>
      </c>
      <c r="D178" s="172">
        <f>'Plot (7)'!AA14</f>
        <v>0</v>
      </c>
      <c r="E178" s="172">
        <f>'Plot (7)'!AB14</f>
        <v>0</v>
      </c>
      <c r="F178" s="172" t="b">
        <f t="shared" si="34"/>
        <v>0</v>
      </c>
      <c r="G178" s="303"/>
      <c r="H178" s="290" t="str">
        <f t="shared" si="25"/>
        <v>Not Measured</v>
      </c>
      <c r="I178" s="292">
        <f t="shared" si="26"/>
        <v>0</v>
      </c>
      <c r="J178" s="292">
        <f t="shared" si="27"/>
        <v>0</v>
      </c>
      <c r="K178" s="292">
        <f t="shared" si="28"/>
        <v>0</v>
      </c>
      <c r="L178" s="292">
        <f t="shared" si="29"/>
        <v>0</v>
      </c>
      <c r="M178" s="292">
        <f t="shared" si="30"/>
        <v>0</v>
      </c>
      <c r="N178" s="292">
        <f t="shared" si="31"/>
        <v>0</v>
      </c>
      <c r="O178" s="71"/>
      <c r="P178" s="73"/>
      <c r="Q178" s="73"/>
      <c r="R178" s="166"/>
      <c r="S178" s="73"/>
      <c r="T178" s="71"/>
      <c r="U178" s="72"/>
      <c r="V178" s="73"/>
      <c r="W178" s="158"/>
      <c r="X178" s="71"/>
      <c r="Y178" s="73"/>
      <c r="Z178" s="73"/>
      <c r="AA178" s="71"/>
      <c r="AB178" s="71"/>
      <c r="AC178" s="71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1"/>
      <c r="AO178" s="71"/>
      <c r="AP178" s="71"/>
      <c r="AQ178" s="71"/>
      <c r="AR178" s="71"/>
      <c r="AS178" s="71"/>
      <c r="AT178" s="71"/>
      <c r="AU178" s="71"/>
      <c r="AV178" s="71"/>
      <c r="AW178" s="71"/>
      <c r="AX178" s="71"/>
      <c r="AY178" s="71"/>
      <c r="AZ178" s="71"/>
      <c r="BA178" s="71"/>
      <c r="BB178" s="71"/>
      <c r="BC178" s="71"/>
      <c r="BD178" s="71"/>
      <c r="BE178" s="71"/>
      <c r="BF178" s="71"/>
      <c r="BG178" s="71"/>
      <c r="BH178" s="71"/>
      <c r="BI178" s="71"/>
      <c r="BJ178" s="71"/>
      <c r="BK178" s="71"/>
      <c r="BL178" s="71"/>
      <c r="BM178" s="71"/>
      <c r="BN178" s="71"/>
      <c r="BO178" s="71"/>
      <c r="BP178" s="71"/>
      <c r="BQ178" s="71"/>
      <c r="BR178" s="71"/>
      <c r="BS178" s="71"/>
      <c r="BT178" s="71"/>
      <c r="BU178" s="71"/>
      <c r="BV178" s="71"/>
      <c r="BW178" s="71"/>
      <c r="BX178" s="71"/>
      <c r="BY178" s="71"/>
      <c r="BZ178" s="71"/>
      <c r="CA178" s="71"/>
      <c r="CB178" s="71"/>
      <c r="CC178" s="71"/>
      <c r="CD178" s="71"/>
      <c r="CE178" s="71"/>
      <c r="CF178" s="71"/>
      <c r="CG178" s="71"/>
      <c r="CH178" s="71"/>
    </row>
    <row r="179" spans="1:86" s="26" customFormat="1" ht="13.5" thickBot="1">
      <c r="A179" s="268">
        <v>7</v>
      </c>
      <c r="B179" s="271">
        <f>'Plot (7)'!Y15</f>
        <v>0</v>
      </c>
      <c r="C179" s="172">
        <f>'Plot (7)'!Z15</f>
        <v>0</v>
      </c>
      <c r="D179" s="172">
        <f>'Plot (7)'!AA15</f>
        <v>0</v>
      </c>
      <c r="E179" s="172">
        <f>'Plot (7)'!AB15</f>
        <v>0</v>
      </c>
      <c r="F179" s="172" t="b">
        <f t="shared" si="34"/>
        <v>0</v>
      </c>
      <c r="G179" s="303"/>
      <c r="H179" s="290" t="str">
        <f t="shared" si="25"/>
        <v>Not Measured</v>
      </c>
      <c r="I179" s="292">
        <f t="shared" si="26"/>
        <v>0</v>
      </c>
      <c r="J179" s="292">
        <f t="shared" si="27"/>
        <v>0</v>
      </c>
      <c r="K179" s="292">
        <f t="shared" si="28"/>
        <v>0</v>
      </c>
      <c r="L179" s="292">
        <f t="shared" si="29"/>
        <v>0</v>
      </c>
      <c r="M179" s="292">
        <f t="shared" si="30"/>
        <v>0</v>
      </c>
      <c r="N179" s="292">
        <f t="shared" si="31"/>
        <v>0</v>
      </c>
      <c r="O179" s="71"/>
      <c r="P179" s="73"/>
      <c r="Q179" s="73"/>
      <c r="R179" s="166"/>
      <c r="S179" s="73"/>
      <c r="T179" s="71"/>
      <c r="U179" s="72"/>
      <c r="V179" s="73"/>
      <c r="W179" s="158"/>
      <c r="X179" s="71"/>
      <c r="Y179" s="73"/>
      <c r="Z179" s="73"/>
      <c r="AA179" s="71"/>
      <c r="AB179" s="71"/>
      <c r="AC179" s="71"/>
      <c r="AD179" s="71"/>
      <c r="AE179" s="71"/>
      <c r="AF179" s="71"/>
      <c r="AG179" s="71"/>
      <c r="AH179" s="71"/>
      <c r="AI179" s="71"/>
      <c r="AJ179" s="71"/>
      <c r="AK179" s="71"/>
      <c r="AL179" s="71"/>
      <c r="AM179" s="71"/>
      <c r="AN179" s="71"/>
      <c r="AO179" s="71"/>
      <c r="AP179" s="71"/>
      <c r="AQ179" s="71"/>
      <c r="AR179" s="71"/>
      <c r="AS179" s="71"/>
      <c r="AT179" s="71"/>
      <c r="AU179" s="71"/>
      <c r="AV179" s="71"/>
      <c r="AW179" s="71"/>
      <c r="AX179" s="71"/>
      <c r="AY179" s="71"/>
      <c r="AZ179" s="71"/>
      <c r="BA179" s="71"/>
      <c r="BB179" s="71"/>
      <c r="BC179" s="71"/>
      <c r="BD179" s="71"/>
      <c r="BE179" s="71"/>
      <c r="BF179" s="71"/>
      <c r="BG179" s="71"/>
      <c r="BH179" s="71"/>
      <c r="BI179" s="71"/>
      <c r="BJ179" s="71"/>
      <c r="BK179" s="71"/>
      <c r="BL179" s="71"/>
      <c r="BM179" s="71"/>
      <c r="BN179" s="71"/>
      <c r="BO179" s="71"/>
      <c r="BP179" s="71"/>
      <c r="BQ179" s="71"/>
      <c r="BR179" s="71"/>
      <c r="BS179" s="71"/>
      <c r="BT179" s="71"/>
      <c r="BU179" s="71"/>
      <c r="BV179" s="71"/>
      <c r="BW179" s="71"/>
      <c r="BX179" s="71"/>
      <c r="BY179" s="71"/>
      <c r="BZ179" s="71"/>
      <c r="CA179" s="71"/>
      <c r="CB179" s="71"/>
      <c r="CC179" s="71"/>
      <c r="CD179" s="71"/>
      <c r="CE179" s="71"/>
      <c r="CF179" s="71"/>
      <c r="CG179" s="71"/>
      <c r="CH179" s="71"/>
    </row>
    <row r="180" spans="1:86" s="26" customFormat="1" ht="13.5" thickBot="1">
      <c r="A180" s="268">
        <v>7</v>
      </c>
      <c r="B180" s="271">
        <f>'Plot (7)'!Y16</f>
        <v>0</v>
      </c>
      <c r="C180" s="172">
        <f>'Plot (7)'!Z16</f>
        <v>0</v>
      </c>
      <c r="D180" s="172">
        <f>'Plot (7)'!AA16</f>
        <v>0</v>
      </c>
      <c r="E180" s="172">
        <f>'Plot (7)'!AB16</f>
        <v>0</v>
      </c>
      <c r="F180" s="172" t="b">
        <f t="shared" si="34"/>
        <v>0</v>
      </c>
      <c r="G180" s="303"/>
      <c r="H180" s="290" t="str">
        <f t="shared" si="25"/>
        <v>Not Measured</v>
      </c>
      <c r="I180" s="292">
        <f t="shared" si="26"/>
        <v>0</v>
      </c>
      <c r="J180" s="292">
        <f t="shared" si="27"/>
        <v>0</v>
      </c>
      <c r="K180" s="292">
        <f t="shared" si="28"/>
        <v>0</v>
      </c>
      <c r="L180" s="292">
        <f t="shared" si="29"/>
        <v>0</v>
      </c>
      <c r="M180" s="292">
        <f t="shared" si="30"/>
        <v>0</v>
      </c>
      <c r="N180" s="292">
        <f t="shared" si="31"/>
        <v>0</v>
      </c>
      <c r="O180" s="71"/>
      <c r="P180" s="73"/>
      <c r="Q180" s="73"/>
      <c r="R180" s="166"/>
      <c r="S180" s="73"/>
      <c r="T180" s="71"/>
      <c r="U180" s="72"/>
      <c r="V180" s="73"/>
      <c r="W180" s="158"/>
      <c r="X180" s="71"/>
      <c r="Y180" s="73"/>
      <c r="Z180" s="73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1"/>
      <c r="AO180" s="71"/>
      <c r="AP180" s="71"/>
      <c r="AQ180" s="71"/>
      <c r="AR180" s="71"/>
      <c r="AS180" s="71"/>
      <c r="AT180" s="71"/>
      <c r="AU180" s="71"/>
      <c r="AV180" s="71"/>
      <c r="AW180" s="71"/>
      <c r="AX180" s="71"/>
      <c r="AY180" s="71"/>
      <c r="AZ180" s="71"/>
      <c r="BA180" s="71"/>
      <c r="BB180" s="71"/>
      <c r="BC180" s="71"/>
      <c r="BD180" s="71"/>
      <c r="BE180" s="71"/>
      <c r="BF180" s="71"/>
      <c r="BG180" s="71"/>
      <c r="BH180" s="71"/>
      <c r="BI180" s="71"/>
      <c r="BJ180" s="71"/>
      <c r="BK180" s="71"/>
      <c r="BL180" s="71"/>
      <c r="BM180" s="71"/>
      <c r="BN180" s="71"/>
      <c r="BO180" s="71"/>
      <c r="BP180" s="71"/>
      <c r="BQ180" s="71"/>
      <c r="BR180" s="71"/>
      <c r="BS180" s="71"/>
      <c r="BT180" s="71"/>
      <c r="BU180" s="71"/>
      <c r="BV180" s="71"/>
      <c r="BW180" s="71"/>
      <c r="BX180" s="71"/>
      <c r="BY180" s="71"/>
      <c r="BZ180" s="71"/>
      <c r="CA180" s="71"/>
      <c r="CB180" s="71"/>
      <c r="CC180" s="71"/>
      <c r="CD180" s="71"/>
      <c r="CE180" s="71"/>
      <c r="CF180" s="71"/>
      <c r="CG180" s="71"/>
      <c r="CH180" s="71"/>
    </row>
    <row r="181" spans="1:86" s="26" customFormat="1" ht="13.5" thickBot="1">
      <c r="A181" s="268">
        <v>7</v>
      </c>
      <c r="B181" s="271">
        <f>'Plot (7)'!Y17</f>
        <v>0</v>
      </c>
      <c r="C181" s="172">
        <f>'Plot (7)'!Z17</f>
        <v>0</v>
      </c>
      <c r="D181" s="172">
        <f>'Plot (7)'!AA17</f>
        <v>0</v>
      </c>
      <c r="E181" s="172">
        <f>'Plot (7)'!AB17</f>
        <v>0</v>
      </c>
      <c r="F181" s="172" t="b">
        <f t="shared" si="34"/>
        <v>0</v>
      </c>
      <c r="G181" s="303"/>
      <c r="H181" s="290" t="str">
        <f t="shared" si="25"/>
        <v>Not Measured</v>
      </c>
      <c r="I181" s="292">
        <f t="shared" si="26"/>
        <v>0</v>
      </c>
      <c r="J181" s="292">
        <f t="shared" si="27"/>
        <v>0</v>
      </c>
      <c r="K181" s="292">
        <f t="shared" si="28"/>
        <v>0</v>
      </c>
      <c r="L181" s="292">
        <f t="shared" si="29"/>
        <v>0</v>
      </c>
      <c r="M181" s="292">
        <f t="shared" si="30"/>
        <v>0</v>
      </c>
      <c r="N181" s="292">
        <f t="shared" si="31"/>
        <v>0</v>
      </c>
      <c r="O181" s="71"/>
      <c r="P181" s="73"/>
      <c r="Q181" s="73"/>
      <c r="R181" s="166"/>
      <c r="S181" s="73"/>
      <c r="T181" s="71"/>
      <c r="U181" s="72"/>
      <c r="V181" s="73"/>
      <c r="W181" s="158"/>
      <c r="X181" s="71"/>
      <c r="Y181" s="73"/>
      <c r="Z181" s="73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</row>
    <row r="182" spans="1:86" s="26" customFormat="1" ht="13.5" thickBot="1">
      <c r="A182" s="268">
        <v>7</v>
      </c>
      <c r="B182" s="271">
        <f>'Plot (7)'!Y18</f>
        <v>0</v>
      </c>
      <c r="C182" s="172">
        <f>'Plot (7)'!Z18</f>
        <v>0</v>
      </c>
      <c r="D182" s="172">
        <f>'Plot (7)'!AA18</f>
        <v>0</v>
      </c>
      <c r="E182" s="172">
        <f>'Plot (7)'!AB18</f>
        <v>0</v>
      </c>
      <c r="F182" s="172" t="b">
        <f t="shared" si="34"/>
        <v>0</v>
      </c>
      <c r="G182" s="303"/>
      <c r="H182" s="290" t="str">
        <f t="shared" si="25"/>
        <v>Not Measured</v>
      </c>
      <c r="I182" s="292">
        <f t="shared" si="26"/>
        <v>0</v>
      </c>
      <c r="J182" s="292">
        <f t="shared" si="27"/>
        <v>0</v>
      </c>
      <c r="K182" s="292">
        <f t="shared" si="28"/>
        <v>0</v>
      </c>
      <c r="L182" s="292">
        <f t="shared" si="29"/>
        <v>0</v>
      </c>
      <c r="M182" s="292">
        <f t="shared" si="30"/>
        <v>0</v>
      </c>
      <c r="N182" s="292">
        <f t="shared" si="31"/>
        <v>0</v>
      </c>
      <c r="O182" s="71"/>
      <c r="P182" s="73"/>
      <c r="Q182" s="73"/>
      <c r="R182" s="166"/>
      <c r="S182" s="73"/>
      <c r="T182" s="71"/>
      <c r="U182" s="72"/>
      <c r="V182" s="73"/>
      <c r="W182" s="158"/>
      <c r="X182" s="71"/>
      <c r="Y182" s="73"/>
      <c r="Z182" s="73"/>
      <c r="AA182" s="71"/>
      <c r="AB182" s="71"/>
      <c r="AC182" s="71"/>
      <c r="AD182" s="71"/>
      <c r="AE182" s="71"/>
      <c r="AF182" s="71"/>
      <c r="AG182" s="71"/>
      <c r="AH182" s="71"/>
      <c r="AI182" s="71"/>
      <c r="AJ182" s="71"/>
      <c r="AK182" s="71"/>
      <c r="AL182" s="71"/>
      <c r="AM182" s="71"/>
      <c r="AN182" s="71"/>
      <c r="AO182" s="71"/>
      <c r="AP182" s="71"/>
      <c r="AQ182" s="71"/>
      <c r="AR182" s="71"/>
      <c r="AS182" s="71"/>
      <c r="AT182" s="71"/>
      <c r="AU182" s="71"/>
      <c r="AV182" s="71"/>
      <c r="AW182" s="71"/>
      <c r="AX182" s="71"/>
      <c r="AY182" s="71"/>
      <c r="AZ182" s="71"/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1"/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71"/>
      <c r="CG182" s="71"/>
      <c r="CH182" s="71"/>
    </row>
    <row r="183" spans="1:86" s="26" customFormat="1" ht="13.5" thickBot="1">
      <c r="A183" s="268">
        <v>7</v>
      </c>
      <c r="B183" s="271">
        <f>'Plot (7)'!Y19</f>
        <v>0</v>
      </c>
      <c r="C183" s="172">
        <f>'Plot (7)'!Z19</f>
        <v>0</v>
      </c>
      <c r="D183" s="172">
        <f>'Plot (7)'!AA19</f>
        <v>0</v>
      </c>
      <c r="E183" s="172">
        <f>'Plot (7)'!AB19</f>
        <v>0</v>
      </c>
      <c r="F183" s="172" t="b">
        <f t="shared" si="34"/>
        <v>0</v>
      </c>
      <c r="G183" s="303"/>
      <c r="H183" s="290" t="str">
        <f t="shared" si="25"/>
        <v>Not Measured</v>
      </c>
      <c r="I183" s="292">
        <f t="shared" si="26"/>
        <v>0</v>
      </c>
      <c r="J183" s="292">
        <f t="shared" si="27"/>
        <v>0</v>
      </c>
      <c r="K183" s="292">
        <f t="shared" si="28"/>
        <v>0</v>
      </c>
      <c r="L183" s="292">
        <f t="shared" si="29"/>
        <v>0</v>
      </c>
      <c r="M183" s="292">
        <f t="shared" si="30"/>
        <v>0</v>
      </c>
      <c r="N183" s="292">
        <f t="shared" si="31"/>
        <v>0</v>
      </c>
      <c r="O183" s="71"/>
      <c r="P183" s="73"/>
      <c r="Q183" s="73"/>
      <c r="R183" s="166"/>
      <c r="S183" s="73"/>
      <c r="T183" s="71"/>
      <c r="U183" s="72"/>
      <c r="V183" s="73"/>
      <c r="W183" s="158"/>
      <c r="X183" s="71"/>
      <c r="Y183" s="73"/>
      <c r="Z183" s="73"/>
      <c r="AA183" s="71"/>
      <c r="AB183" s="71"/>
      <c r="AC183" s="71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1"/>
      <c r="AO183" s="71"/>
      <c r="AP183" s="71"/>
      <c r="AQ183" s="71"/>
      <c r="AR183" s="71"/>
      <c r="AS183" s="71"/>
      <c r="AT183" s="71"/>
      <c r="AU183" s="71"/>
      <c r="AV183" s="71"/>
      <c r="AW183" s="71"/>
      <c r="AX183" s="71"/>
      <c r="AY183" s="71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71"/>
      <c r="CG183" s="71"/>
      <c r="CH183" s="71"/>
    </row>
    <row r="184" spans="1:86" s="26" customFormat="1" ht="13.5" thickBot="1">
      <c r="A184" s="268">
        <v>7</v>
      </c>
      <c r="B184" s="271">
        <f>'Plot (7)'!Y20</f>
        <v>0</v>
      </c>
      <c r="C184" s="172">
        <f>'Plot (7)'!Z20</f>
        <v>0</v>
      </c>
      <c r="D184" s="172">
        <f>'Plot (7)'!AA20</f>
        <v>0</v>
      </c>
      <c r="E184" s="172">
        <f>'Plot (7)'!AB20</f>
        <v>0</v>
      </c>
      <c r="F184" s="172" t="b">
        <f t="shared" si="34"/>
        <v>0</v>
      </c>
      <c r="G184" s="303"/>
      <c r="H184" s="290" t="str">
        <f t="shared" si="25"/>
        <v>Not Measured</v>
      </c>
      <c r="I184" s="292">
        <f t="shared" si="26"/>
        <v>0</v>
      </c>
      <c r="J184" s="292">
        <f t="shared" si="27"/>
        <v>0</v>
      </c>
      <c r="K184" s="292">
        <f t="shared" si="28"/>
        <v>0</v>
      </c>
      <c r="L184" s="292">
        <f t="shared" si="29"/>
        <v>0</v>
      </c>
      <c r="M184" s="292">
        <f t="shared" si="30"/>
        <v>0</v>
      </c>
      <c r="N184" s="292">
        <f t="shared" si="31"/>
        <v>0</v>
      </c>
      <c r="O184" s="71"/>
      <c r="P184" s="73"/>
      <c r="Q184" s="73"/>
      <c r="R184" s="166"/>
      <c r="S184" s="73"/>
      <c r="T184" s="71"/>
      <c r="U184" s="72"/>
      <c r="V184" s="73"/>
      <c r="W184" s="158"/>
      <c r="X184" s="71"/>
      <c r="Y184" s="73"/>
      <c r="Z184" s="73"/>
      <c r="AA184" s="71"/>
      <c r="AB184" s="71"/>
      <c r="AC184" s="71"/>
      <c r="AD184" s="71"/>
      <c r="AE184" s="71"/>
      <c r="AF184" s="71"/>
      <c r="AG184" s="71"/>
      <c r="AH184" s="71"/>
      <c r="AI184" s="71"/>
      <c r="AJ184" s="71"/>
      <c r="AK184" s="71"/>
      <c r="AL184" s="71"/>
      <c r="AM184" s="71"/>
      <c r="AN184" s="71"/>
      <c r="AO184" s="71"/>
      <c r="AP184" s="71"/>
      <c r="AQ184" s="71"/>
      <c r="AR184" s="71"/>
      <c r="AS184" s="71"/>
      <c r="AT184" s="71"/>
      <c r="AU184" s="71"/>
      <c r="AV184" s="71"/>
      <c r="AW184" s="71"/>
      <c r="AX184" s="71"/>
      <c r="AY184" s="71"/>
      <c r="AZ184" s="71"/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1"/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71"/>
      <c r="CG184" s="71"/>
      <c r="CH184" s="71"/>
    </row>
    <row r="185" spans="1:86" s="26" customFormat="1" ht="13.5" thickBot="1">
      <c r="A185" s="268">
        <v>7</v>
      </c>
      <c r="B185" s="271">
        <f>'Plot (7)'!Y21</f>
        <v>0</v>
      </c>
      <c r="C185" s="172">
        <f>'Plot (7)'!Z21</f>
        <v>0</v>
      </c>
      <c r="D185" s="172">
        <f>'Plot (7)'!AA21</f>
        <v>0</v>
      </c>
      <c r="E185" s="172">
        <f>'Plot (7)'!AB21</f>
        <v>0</v>
      </c>
      <c r="F185" s="172" t="b">
        <f t="shared" si="34"/>
        <v>0</v>
      </c>
      <c r="G185" s="303"/>
      <c r="H185" s="290" t="str">
        <f t="shared" si="25"/>
        <v>Not Measured</v>
      </c>
      <c r="I185" s="292">
        <f t="shared" si="26"/>
        <v>0</v>
      </c>
      <c r="J185" s="292">
        <f t="shared" si="27"/>
        <v>0</v>
      </c>
      <c r="K185" s="292">
        <f t="shared" si="28"/>
        <v>0</v>
      </c>
      <c r="L185" s="292">
        <f t="shared" si="29"/>
        <v>0</v>
      </c>
      <c r="M185" s="292">
        <f t="shared" si="30"/>
        <v>0</v>
      </c>
      <c r="N185" s="292">
        <f t="shared" si="31"/>
        <v>0</v>
      </c>
      <c r="O185" s="71"/>
      <c r="P185" s="73"/>
      <c r="Q185" s="73"/>
      <c r="R185" s="166"/>
      <c r="S185" s="73"/>
      <c r="T185" s="71"/>
      <c r="U185" s="72"/>
      <c r="V185" s="73"/>
      <c r="W185" s="158"/>
      <c r="X185" s="71"/>
      <c r="Y185" s="73"/>
      <c r="Z185" s="73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  <c r="AR185" s="71"/>
      <c r="AS185" s="71"/>
      <c r="AT185" s="71"/>
      <c r="AU185" s="71"/>
      <c r="AV185" s="71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71"/>
      <c r="CG185" s="71"/>
      <c r="CH185" s="71"/>
    </row>
    <row r="186" spans="1:86" s="26" customFormat="1" ht="13.5" thickBot="1">
      <c r="A186" s="268">
        <v>7</v>
      </c>
      <c r="B186" s="271">
        <f>'Plot (7)'!Y22</f>
        <v>0</v>
      </c>
      <c r="C186" s="172">
        <f>'Plot (7)'!Z22</f>
        <v>0</v>
      </c>
      <c r="D186" s="172">
        <f>'Plot (7)'!AA22</f>
        <v>0</v>
      </c>
      <c r="E186" s="172">
        <f>'Plot (7)'!AB22</f>
        <v>0</v>
      </c>
      <c r="F186" s="172" t="b">
        <f t="shared" si="34"/>
        <v>0</v>
      </c>
      <c r="G186" s="303"/>
      <c r="H186" s="290" t="str">
        <f t="shared" si="25"/>
        <v>Not Measured</v>
      </c>
      <c r="I186" s="292">
        <f t="shared" si="26"/>
        <v>0</v>
      </c>
      <c r="J186" s="292">
        <f t="shared" si="27"/>
        <v>0</v>
      </c>
      <c r="K186" s="292">
        <f t="shared" si="28"/>
        <v>0</v>
      </c>
      <c r="L186" s="292">
        <f t="shared" si="29"/>
        <v>0</v>
      </c>
      <c r="M186" s="292">
        <f t="shared" si="30"/>
        <v>0</v>
      </c>
      <c r="N186" s="292">
        <f t="shared" si="31"/>
        <v>0</v>
      </c>
      <c r="O186" s="71"/>
      <c r="P186" s="73"/>
      <c r="Q186" s="73"/>
      <c r="R186" s="166"/>
      <c r="S186" s="73"/>
      <c r="T186" s="71"/>
      <c r="U186" s="72"/>
      <c r="V186" s="73"/>
      <c r="W186" s="158"/>
      <c r="X186" s="71"/>
      <c r="Y186" s="73"/>
      <c r="Z186" s="73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  <c r="AR186" s="71"/>
      <c r="AS186" s="71"/>
      <c r="AT186" s="71"/>
      <c r="AU186" s="71"/>
      <c r="AV186" s="71"/>
      <c r="AW186" s="71"/>
      <c r="AX186" s="71"/>
      <c r="AY186" s="71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71"/>
      <c r="CG186" s="71"/>
      <c r="CH186" s="71"/>
    </row>
    <row r="187" spans="1:86" s="26" customFormat="1" ht="13.5" thickBot="1">
      <c r="A187" s="268">
        <v>7</v>
      </c>
      <c r="B187" s="271">
        <f>'Plot (7)'!Y23</f>
        <v>0</v>
      </c>
      <c r="C187" s="172">
        <f>'Plot (7)'!Z23</f>
        <v>0</v>
      </c>
      <c r="D187" s="172">
        <f>'Plot (7)'!AA23</f>
        <v>0</v>
      </c>
      <c r="E187" s="172">
        <f>'Plot (7)'!AB23</f>
        <v>0</v>
      </c>
      <c r="F187" s="172" t="b">
        <f t="shared" si="34"/>
        <v>0</v>
      </c>
      <c r="G187" s="303"/>
      <c r="H187" s="290" t="str">
        <f t="shared" si="25"/>
        <v>Not Measured</v>
      </c>
      <c r="I187" s="292">
        <f t="shared" si="26"/>
        <v>0</v>
      </c>
      <c r="J187" s="292">
        <f t="shared" si="27"/>
        <v>0</v>
      </c>
      <c r="K187" s="292">
        <f t="shared" si="28"/>
        <v>0</v>
      </c>
      <c r="L187" s="292">
        <f t="shared" si="29"/>
        <v>0</v>
      </c>
      <c r="M187" s="292">
        <f t="shared" si="30"/>
        <v>0</v>
      </c>
      <c r="N187" s="292">
        <f t="shared" si="31"/>
        <v>0</v>
      </c>
      <c r="O187" s="71"/>
      <c r="P187" s="73"/>
      <c r="Q187" s="73"/>
      <c r="R187" s="166"/>
      <c r="S187" s="73"/>
      <c r="T187" s="71"/>
      <c r="U187" s="72"/>
      <c r="V187" s="73"/>
      <c r="W187" s="158"/>
      <c r="X187" s="71"/>
      <c r="Y187" s="73"/>
      <c r="Z187" s="73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</row>
    <row r="188" spans="1:86" s="26" customFormat="1" ht="13.5" thickBot="1">
      <c r="A188" s="268">
        <v>7</v>
      </c>
      <c r="B188" s="271">
        <f>'Plot (7)'!Y24</f>
        <v>0</v>
      </c>
      <c r="C188" s="172">
        <f>'Plot (7)'!Z24</f>
        <v>0</v>
      </c>
      <c r="D188" s="172">
        <f>'Plot (7)'!AA24</f>
        <v>0</v>
      </c>
      <c r="E188" s="172">
        <f>'Plot (7)'!AB24</f>
        <v>0</v>
      </c>
      <c r="F188" s="172" t="b">
        <f t="shared" si="34"/>
        <v>0</v>
      </c>
      <c r="G188" s="303"/>
      <c r="H188" s="290" t="str">
        <f t="shared" si="25"/>
        <v>Not Measured</v>
      </c>
      <c r="I188" s="292">
        <f t="shared" si="26"/>
        <v>0</v>
      </c>
      <c r="J188" s="292">
        <f t="shared" si="27"/>
        <v>0</v>
      </c>
      <c r="K188" s="292">
        <f t="shared" si="28"/>
        <v>0</v>
      </c>
      <c r="L188" s="292">
        <f t="shared" si="29"/>
        <v>0</v>
      </c>
      <c r="M188" s="292">
        <f t="shared" si="30"/>
        <v>0</v>
      </c>
      <c r="N188" s="292">
        <f t="shared" si="31"/>
        <v>0</v>
      </c>
      <c r="O188" s="71"/>
      <c r="P188" s="73"/>
      <c r="Q188" s="73"/>
      <c r="R188" s="166"/>
      <c r="S188" s="73"/>
      <c r="T188" s="71"/>
      <c r="U188" s="72"/>
      <c r="V188" s="73"/>
      <c r="W188" s="158"/>
      <c r="X188" s="71"/>
      <c r="Y188" s="73"/>
      <c r="Z188" s="73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  <c r="AR188" s="71"/>
      <c r="AS188" s="71"/>
      <c r="AT188" s="71"/>
      <c r="AU188" s="71"/>
      <c r="AV188" s="71"/>
      <c r="AW188" s="71"/>
      <c r="AX188" s="71"/>
      <c r="AY188" s="71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71"/>
      <c r="CG188" s="71"/>
      <c r="CH188" s="71"/>
    </row>
    <row r="189" spans="1:86" s="26" customFormat="1" ht="13.5" thickBot="1">
      <c r="A189" s="268">
        <v>7</v>
      </c>
      <c r="B189" s="271">
        <f>'Plot (7)'!Y25</f>
        <v>0</v>
      </c>
      <c r="C189" s="172">
        <f>'Plot (7)'!Z25</f>
        <v>0</v>
      </c>
      <c r="D189" s="172">
        <f>'Plot (7)'!AA25</f>
        <v>0</v>
      </c>
      <c r="E189" s="172">
        <f>'Plot (7)'!AB25</f>
        <v>0</v>
      </c>
      <c r="F189" s="172" t="b">
        <f t="shared" si="34"/>
        <v>0</v>
      </c>
      <c r="G189" s="303"/>
      <c r="H189" s="290" t="str">
        <f t="shared" si="25"/>
        <v>Not Measured</v>
      </c>
      <c r="I189" s="292">
        <f t="shared" si="26"/>
        <v>0</v>
      </c>
      <c r="J189" s="292">
        <f t="shared" si="27"/>
        <v>0</v>
      </c>
      <c r="K189" s="292">
        <f t="shared" si="28"/>
        <v>0</v>
      </c>
      <c r="L189" s="292">
        <f t="shared" si="29"/>
        <v>0</v>
      </c>
      <c r="M189" s="292">
        <f t="shared" si="30"/>
        <v>0</v>
      </c>
      <c r="N189" s="292">
        <f t="shared" si="31"/>
        <v>0</v>
      </c>
      <c r="O189" s="71"/>
      <c r="P189" s="73"/>
      <c r="Q189" s="73"/>
      <c r="R189" s="166"/>
      <c r="S189" s="73"/>
      <c r="T189" s="71"/>
      <c r="U189" s="72"/>
      <c r="V189" s="73"/>
      <c r="W189" s="158"/>
      <c r="X189" s="71"/>
      <c r="Y189" s="73"/>
      <c r="Z189" s="73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71"/>
      <c r="CG189" s="71"/>
      <c r="CH189" s="71"/>
    </row>
    <row r="190" spans="1:86" s="26" customFormat="1" ht="13.5" thickBot="1">
      <c r="A190" s="268">
        <v>7</v>
      </c>
      <c r="B190" s="271">
        <f>'Plot (7)'!Y26</f>
        <v>0</v>
      </c>
      <c r="C190" s="172">
        <f>'Plot (7)'!Z26</f>
        <v>0</v>
      </c>
      <c r="D190" s="172">
        <f>'Plot (7)'!AA26</f>
        <v>0</v>
      </c>
      <c r="E190" s="172">
        <f>'Plot (7)'!AB26</f>
        <v>0</v>
      </c>
      <c r="F190" s="172" t="b">
        <f t="shared" ref="F190:F204" si="35">F189</f>
        <v>0</v>
      </c>
      <c r="G190" s="303"/>
      <c r="H190" s="290" t="str">
        <f t="shared" si="25"/>
        <v>Not Measured</v>
      </c>
      <c r="I190" s="292">
        <f t="shared" si="26"/>
        <v>0</v>
      </c>
      <c r="J190" s="292">
        <f t="shared" si="27"/>
        <v>0</v>
      </c>
      <c r="K190" s="292">
        <f t="shared" si="28"/>
        <v>0</v>
      </c>
      <c r="L190" s="292">
        <f t="shared" si="29"/>
        <v>0</v>
      </c>
      <c r="M190" s="292">
        <f t="shared" si="30"/>
        <v>0</v>
      </c>
      <c r="N190" s="292">
        <f t="shared" si="31"/>
        <v>0</v>
      </c>
      <c r="O190" s="71"/>
      <c r="P190" s="73"/>
      <c r="Q190" s="73"/>
      <c r="R190" s="166"/>
      <c r="S190" s="73"/>
      <c r="T190" s="71"/>
      <c r="U190" s="72"/>
      <c r="V190" s="73"/>
      <c r="W190" s="158"/>
      <c r="X190" s="71"/>
      <c r="Y190" s="73"/>
      <c r="Z190" s="73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  <c r="AR190" s="71"/>
      <c r="AS190" s="71"/>
      <c r="AT190" s="71"/>
      <c r="AU190" s="71"/>
      <c r="AV190" s="71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71"/>
      <c r="CG190" s="71"/>
      <c r="CH190" s="71"/>
    </row>
    <row r="191" spans="1:86" s="26" customFormat="1" ht="13.5" thickBot="1">
      <c r="A191" s="268">
        <v>7</v>
      </c>
      <c r="B191" s="271">
        <f>'Plot (7)'!Y27</f>
        <v>0</v>
      </c>
      <c r="C191" s="172">
        <f>'Plot (7)'!Z27</f>
        <v>0</v>
      </c>
      <c r="D191" s="172">
        <f>'Plot (7)'!AA27</f>
        <v>0</v>
      </c>
      <c r="E191" s="172">
        <f>'Plot (7)'!AB27</f>
        <v>0</v>
      </c>
      <c r="F191" s="172" t="b">
        <f t="shared" si="35"/>
        <v>0</v>
      </c>
      <c r="G191" s="303"/>
      <c r="H191" s="290" t="str">
        <f t="shared" si="25"/>
        <v>Not Measured</v>
      </c>
      <c r="I191" s="292">
        <f t="shared" si="26"/>
        <v>0</v>
      </c>
      <c r="J191" s="292">
        <f t="shared" si="27"/>
        <v>0</v>
      </c>
      <c r="K191" s="292">
        <f t="shared" si="28"/>
        <v>0</v>
      </c>
      <c r="L191" s="292">
        <f t="shared" si="29"/>
        <v>0</v>
      </c>
      <c r="M191" s="292">
        <f t="shared" si="30"/>
        <v>0</v>
      </c>
      <c r="N191" s="292">
        <f t="shared" si="31"/>
        <v>0</v>
      </c>
      <c r="O191" s="71"/>
      <c r="P191" s="73"/>
      <c r="Q191" s="73"/>
      <c r="R191" s="166"/>
      <c r="S191" s="73"/>
      <c r="T191" s="71"/>
      <c r="U191" s="72"/>
      <c r="V191" s="73"/>
      <c r="W191" s="158"/>
      <c r="X191" s="71"/>
      <c r="Y191" s="73"/>
      <c r="Z191" s="73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71"/>
      <c r="CG191" s="71"/>
      <c r="CH191" s="71"/>
    </row>
    <row r="192" spans="1:86" s="26" customFormat="1" ht="13.5" thickBot="1">
      <c r="A192" s="268">
        <v>7</v>
      </c>
      <c r="B192" s="271">
        <f>'Plot (7)'!Y28</f>
        <v>0</v>
      </c>
      <c r="C192" s="172">
        <f>'Plot (7)'!Z28</f>
        <v>0</v>
      </c>
      <c r="D192" s="172">
        <f>'Plot (7)'!AA28</f>
        <v>0</v>
      </c>
      <c r="E192" s="172">
        <f>'Plot (7)'!AB28</f>
        <v>0</v>
      </c>
      <c r="F192" s="172" t="b">
        <f t="shared" si="35"/>
        <v>0</v>
      </c>
      <c r="G192" s="303"/>
      <c r="H192" s="290" t="str">
        <f t="shared" si="25"/>
        <v>Not Measured</v>
      </c>
      <c r="I192" s="292">
        <f t="shared" si="26"/>
        <v>0</v>
      </c>
      <c r="J192" s="292">
        <f t="shared" si="27"/>
        <v>0</v>
      </c>
      <c r="K192" s="292">
        <f t="shared" si="28"/>
        <v>0</v>
      </c>
      <c r="L192" s="292">
        <f t="shared" si="29"/>
        <v>0</v>
      </c>
      <c r="M192" s="292">
        <f t="shared" si="30"/>
        <v>0</v>
      </c>
      <c r="N192" s="292">
        <f t="shared" si="31"/>
        <v>0</v>
      </c>
      <c r="O192" s="71"/>
      <c r="P192" s="73"/>
      <c r="Q192" s="73"/>
      <c r="R192" s="166"/>
      <c r="S192" s="73"/>
      <c r="T192" s="71"/>
      <c r="U192" s="72"/>
      <c r="V192" s="73"/>
      <c r="W192" s="158"/>
      <c r="X192" s="71"/>
      <c r="Y192" s="73"/>
      <c r="Z192" s="73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  <c r="AR192" s="71"/>
      <c r="AS192" s="71"/>
      <c r="AT192" s="71"/>
      <c r="AU192" s="71"/>
      <c r="AV192" s="71"/>
      <c r="AW192" s="71"/>
      <c r="AX192" s="71"/>
      <c r="AY192" s="71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71"/>
      <c r="CG192" s="71"/>
      <c r="CH192" s="71"/>
    </row>
    <row r="193" spans="1:86" s="26" customFormat="1" ht="13.5" thickBot="1">
      <c r="A193" s="268">
        <v>7</v>
      </c>
      <c r="B193" s="271">
        <f>'Plot (7)'!Y29</f>
        <v>0</v>
      </c>
      <c r="C193" s="172">
        <f>'Plot (7)'!Z29</f>
        <v>0</v>
      </c>
      <c r="D193" s="172">
        <f>'Plot (7)'!AA29</f>
        <v>0</v>
      </c>
      <c r="E193" s="172">
        <f>'Plot (7)'!AB29</f>
        <v>0</v>
      </c>
      <c r="F193" s="172" t="b">
        <f t="shared" si="35"/>
        <v>0</v>
      </c>
      <c r="G193" s="303"/>
      <c r="H193" s="290" t="str">
        <f t="shared" si="25"/>
        <v>Not Measured</v>
      </c>
      <c r="I193" s="292">
        <f t="shared" si="26"/>
        <v>0</v>
      </c>
      <c r="J193" s="292">
        <f t="shared" si="27"/>
        <v>0</v>
      </c>
      <c r="K193" s="292">
        <f t="shared" si="28"/>
        <v>0</v>
      </c>
      <c r="L193" s="292">
        <f t="shared" si="29"/>
        <v>0</v>
      </c>
      <c r="M193" s="292">
        <f t="shared" si="30"/>
        <v>0</v>
      </c>
      <c r="N193" s="292">
        <f t="shared" si="31"/>
        <v>0</v>
      </c>
      <c r="O193" s="71"/>
      <c r="P193" s="73"/>
      <c r="Q193" s="73"/>
      <c r="R193" s="166"/>
      <c r="S193" s="73"/>
      <c r="T193" s="71"/>
      <c r="U193" s="72"/>
      <c r="V193" s="73"/>
      <c r="W193" s="158"/>
      <c r="X193" s="71"/>
      <c r="Y193" s="73"/>
      <c r="Z193" s="73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  <c r="AR193" s="71"/>
      <c r="AS193" s="71"/>
      <c r="AT193" s="71"/>
      <c r="AU193" s="71"/>
      <c r="AV193" s="71"/>
      <c r="AW193" s="71"/>
      <c r="AX193" s="71"/>
      <c r="AY193" s="71"/>
      <c r="AZ193" s="71"/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1"/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71"/>
      <c r="CG193" s="71"/>
      <c r="CH193" s="71"/>
    </row>
    <row r="194" spans="1:86" s="26" customFormat="1" ht="13.5" thickBot="1">
      <c r="A194" s="268">
        <v>7</v>
      </c>
      <c r="B194" s="271">
        <f>'Plot (7)'!Y30</f>
        <v>0</v>
      </c>
      <c r="C194" s="172">
        <f>'Plot (7)'!Z30</f>
        <v>0</v>
      </c>
      <c r="D194" s="172">
        <f>'Plot (7)'!AA30</f>
        <v>0</v>
      </c>
      <c r="E194" s="172">
        <f>'Plot (7)'!AB30</f>
        <v>0</v>
      </c>
      <c r="F194" s="172" t="b">
        <f t="shared" si="35"/>
        <v>0</v>
      </c>
      <c r="G194" s="303"/>
      <c r="H194" s="290" t="str">
        <f t="shared" si="25"/>
        <v>Not Measured</v>
      </c>
      <c r="I194" s="292">
        <f t="shared" si="26"/>
        <v>0</v>
      </c>
      <c r="J194" s="292">
        <f t="shared" si="27"/>
        <v>0</v>
      </c>
      <c r="K194" s="292">
        <f t="shared" si="28"/>
        <v>0</v>
      </c>
      <c r="L194" s="292">
        <f t="shared" si="29"/>
        <v>0</v>
      </c>
      <c r="M194" s="292">
        <f t="shared" si="30"/>
        <v>0</v>
      </c>
      <c r="N194" s="292">
        <f t="shared" si="31"/>
        <v>0</v>
      </c>
      <c r="O194" s="71"/>
      <c r="P194" s="73"/>
      <c r="Q194" s="73"/>
      <c r="R194" s="166"/>
      <c r="S194" s="73"/>
      <c r="T194" s="71"/>
      <c r="U194" s="72"/>
      <c r="V194" s="73"/>
      <c r="W194" s="158"/>
      <c r="X194" s="71"/>
      <c r="Y194" s="73"/>
      <c r="Z194" s="73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  <c r="AR194" s="71"/>
      <c r="AS194" s="71"/>
      <c r="AT194" s="71"/>
      <c r="AU194" s="71"/>
      <c r="AV194" s="71"/>
      <c r="AW194" s="71"/>
      <c r="AX194" s="71"/>
      <c r="AY194" s="71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71"/>
      <c r="CG194" s="71"/>
      <c r="CH194" s="71"/>
    </row>
    <row r="195" spans="1:86" s="26" customFormat="1" ht="13.5" thickBot="1">
      <c r="A195" s="268">
        <v>7</v>
      </c>
      <c r="B195" s="271">
        <f>'Plot (7)'!Y31</f>
        <v>0</v>
      </c>
      <c r="C195" s="172">
        <f>'Plot (7)'!Z31</f>
        <v>0</v>
      </c>
      <c r="D195" s="172">
        <f>'Plot (7)'!AA31</f>
        <v>0</v>
      </c>
      <c r="E195" s="172">
        <f>'Plot (7)'!AB31</f>
        <v>0</v>
      </c>
      <c r="F195" s="172" t="b">
        <f t="shared" si="35"/>
        <v>0</v>
      </c>
      <c r="G195" s="303"/>
      <c r="H195" s="290" t="str">
        <f t="shared" ref="H195:H258" si="36">IF(D195=0,"Not Measured",(IF((B195)=0,"No Species",IF((B195)="Plc",POWER(10,(-4.349054+(1.82276*LOG10(C195))+(1.10812*LOG10(D195)))),IF((B195)="Pli",POWER(10,(-4.349054+(1.82276*LOG10(C195))+(1.10812*LOG10(D195)))),IF((B195)="Cw",POWER(10,(-4.139118+(1.71677*LOG10(C195))+(1.04742*LOG10(D195)))),IF((B195)="Bl",POWER(10,(-4.266202+(1.78296*LOG10(C195))+(1.10382*LOG10(D195)))),IF((B195)="Fdc",POWER(10,(-4.319071+(1.81382*LOG10(C195))+(1.04242*LOG10(D195)))),IF((B195)="Hw",POWER(10,(-4.41882+(1.86778*LOG10(C195))+(1.09989*LOG10(D195)))),IF((B195)="Ss",POWER(10,(-4.310416+(1.82284*LOG10(C195))+(1.05729*LOG10(D195)))),IF((B195)="Sx",POWER(10,(-4.310416+(1.82284*LOG10(C195))+(1.05729*LOG10(D195)))),IF((B195)="Se",POWER(10,(-4.310416+(1.82284*LOG10(C195))+(1.05729*LOG10(D195)))),IF((B195)="Dr",POWER(10,(-4.431705+(1.89057*LOG10(C195))+(1.09077*LOG10(D195)))),IF((B195)="Pw",POWER(10,(-4.3005226+(1.8578*LOG10(C195))+(1.02225*LOG10(D195)))),IF((B195)="Yc",POWER(10,(-4.187127+(1.77736*LOG10(C195))+(1.03299*LOG10(D195)))),"Unknown Species")))))))))))))))</f>
        <v>Not Measured</v>
      </c>
      <c r="I195" s="292">
        <f t="shared" ref="I195:I258" si="37">0.00007854*(C195^2)</f>
        <v>0</v>
      </c>
      <c r="J195" s="292">
        <f t="shared" ref="J195:J258" si="38">IF(E195=0,I195,0)</f>
        <v>0</v>
      </c>
      <c r="K195" s="292">
        <f t="shared" ref="K195:K258" si="39">IF(E195&gt;0,I195,0)</f>
        <v>0</v>
      </c>
      <c r="L195" s="292">
        <f t="shared" ref="L195:L258" si="40">IF(E195="DSG",I195, (IF(E195="DSS",I195, (IF(E195="DSC",I195, (IF(E195="DSB",I195,0)))))))</f>
        <v>0</v>
      </c>
      <c r="M195" s="292">
        <f t="shared" ref="M195:M258" si="41">IF(E195="DRA",I195, (IF(E195="DRL",I195, (IF(E195="DRT",I195, (IF(E195="DRN",I195, (IF(E195="DRB",I195,0)))))))))</f>
        <v>0</v>
      </c>
      <c r="N195" s="292">
        <f t="shared" ref="N195:N258" si="42">IF(E195="IBM",I195,0)</f>
        <v>0</v>
      </c>
      <c r="O195" s="71"/>
      <c r="P195" s="73"/>
      <c r="Q195" s="73"/>
      <c r="R195" s="166"/>
      <c r="S195" s="73"/>
      <c r="T195" s="71"/>
      <c r="U195" s="72"/>
      <c r="V195" s="73"/>
      <c r="W195" s="158"/>
      <c r="X195" s="71"/>
      <c r="Y195" s="73"/>
      <c r="Z195" s="73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71"/>
      <c r="CG195" s="71"/>
      <c r="CH195" s="71"/>
    </row>
    <row r="196" spans="1:86" s="26" customFormat="1" ht="13.5" thickBot="1">
      <c r="A196" s="268">
        <v>7</v>
      </c>
      <c r="B196" s="271">
        <f>'Plot (7)'!Y32</f>
        <v>0</v>
      </c>
      <c r="C196" s="172">
        <f>'Plot (7)'!Z32</f>
        <v>0</v>
      </c>
      <c r="D196" s="172">
        <f>'Plot (7)'!AA32</f>
        <v>0</v>
      </c>
      <c r="E196" s="172">
        <f>'Plot (7)'!AB32</f>
        <v>0</v>
      </c>
      <c r="F196" s="172" t="b">
        <f t="shared" si="35"/>
        <v>0</v>
      </c>
      <c r="G196" s="303"/>
      <c r="H196" s="290" t="str">
        <f t="shared" si="36"/>
        <v>Not Measured</v>
      </c>
      <c r="I196" s="292">
        <f t="shared" si="37"/>
        <v>0</v>
      </c>
      <c r="J196" s="292">
        <f t="shared" si="38"/>
        <v>0</v>
      </c>
      <c r="K196" s="292">
        <f t="shared" si="39"/>
        <v>0</v>
      </c>
      <c r="L196" s="292">
        <f t="shared" si="40"/>
        <v>0</v>
      </c>
      <c r="M196" s="292">
        <f t="shared" si="41"/>
        <v>0</v>
      </c>
      <c r="N196" s="292">
        <f t="shared" si="42"/>
        <v>0</v>
      </c>
      <c r="O196" s="71"/>
      <c r="P196" s="73"/>
      <c r="Q196" s="73"/>
      <c r="R196" s="166"/>
      <c r="S196" s="73"/>
      <c r="T196" s="71"/>
      <c r="U196" s="72"/>
      <c r="V196" s="73"/>
      <c r="W196" s="158"/>
      <c r="X196" s="71"/>
      <c r="Y196" s="73"/>
      <c r="Z196" s="73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71"/>
      <c r="CG196" s="71"/>
      <c r="CH196" s="71"/>
    </row>
    <row r="197" spans="1:86" s="26" customFormat="1" ht="13.5" thickBot="1">
      <c r="A197" s="268">
        <v>7</v>
      </c>
      <c r="B197" s="271">
        <f>'Plot (7)'!Y33</f>
        <v>0</v>
      </c>
      <c r="C197" s="172">
        <f>'Plot (7)'!Z33</f>
        <v>0</v>
      </c>
      <c r="D197" s="172">
        <f>'Plot (7)'!AA33</f>
        <v>0</v>
      </c>
      <c r="E197" s="172">
        <f>'Plot (7)'!AB33</f>
        <v>0</v>
      </c>
      <c r="F197" s="172" t="b">
        <f t="shared" si="35"/>
        <v>0</v>
      </c>
      <c r="G197" s="303"/>
      <c r="H197" s="290" t="str">
        <f t="shared" si="36"/>
        <v>Not Measured</v>
      </c>
      <c r="I197" s="292">
        <f t="shared" si="37"/>
        <v>0</v>
      </c>
      <c r="J197" s="292">
        <f t="shared" si="38"/>
        <v>0</v>
      </c>
      <c r="K197" s="292">
        <f t="shared" si="39"/>
        <v>0</v>
      </c>
      <c r="L197" s="292">
        <f t="shared" si="40"/>
        <v>0</v>
      </c>
      <c r="M197" s="292">
        <f t="shared" si="41"/>
        <v>0</v>
      </c>
      <c r="N197" s="292">
        <f t="shared" si="42"/>
        <v>0</v>
      </c>
      <c r="O197" s="71"/>
      <c r="P197" s="73"/>
      <c r="Q197" s="73"/>
      <c r="R197" s="166"/>
      <c r="S197" s="73"/>
      <c r="T197" s="71"/>
      <c r="U197" s="72"/>
      <c r="V197" s="73"/>
      <c r="W197" s="158"/>
      <c r="X197" s="71"/>
      <c r="Y197" s="73"/>
      <c r="Z197" s="73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  <c r="AR197" s="71"/>
      <c r="AS197" s="71"/>
      <c r="AT197" s="71"/>
      <c r="AU197" s="71"/>
      <c r="AV197" s="71"/>
      <c r="AW197" s="71"/>
      <c r="AX197" s="71"/>
      <c r="AY197" s="71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71"/>
      <c r="CG197" s="71"/>
      <c r="CH197" s="71"/>
    </row>
    <row r="198" spans="1:86" s="26" customFormat="1" ht="13.5" thickBot="1">
      <c r="A198" s="268">
        <v>7</v>
      </c>
      <c r="B198" s="271">
        <f>'Plot (7)'!Y34</f>
        <v>0</v>
      </c>
      <c r="C198" s="172">
        <f>'Plot (7)'!Z34</f>
        <v>0</v>
      </c>
      <c r="D198" s="172">
        <f>'Plot (7)'!AA34</f>
        <v>0</v>
      </c>
      <c r="E198" s="172">
        <f>'Plot (7)'!AB34</f>
        <v>0</v>
      </c>
      <c r="F198" s="172" t="b">
        <f t="shared" si="35"/>
        <v>0</v>
      </c>
      <c r="G198" s="303"/>
      <c r="H198" s="290" t="str">
        <f t="shared" si="36"/>
        <v>Not Measured</v>
      </c>
      <c r="I198" s="292">
        <f t="shared" si="37"/>
        <v>0</v>
      </c>
      <c r="J198" s="292">
        <f t="shared" si="38"/>
        <v>0</v>
      </c>
      <c r="K198" s="292">
        <f t="shared" si="39"/>
        <v>0</v>
      </c>
      <c r="L198" s="292">
        <f t="shared" si="40"/>
        <v>0</v>
      </c>
      <c r="M198" s="292">
        <f t="shared" si="41"/>
        <v>0</v>
      </c>
      <c r="N198" s="292">
        <f t="shared" si="42"/>
        <v>0</v>
      </c>
      <c r="O198" s="71"/>
      <c r="P198" s="73"/>
      <c r="Q198" s="73"/>
      <c r="R198" s="166"/>
      <c r="S198" s="73"/>
      <c r="T198" s="71"/>
      <c r="U198" s="72"/>
      <c r="V198" s="73"/>
      <c r="W198" s="158"/>
      <c r="X198" s="71"/>
      <c r="Y198" s="73"/>
      <c r="Z198" s="73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71"/>
      <c r="CG198" s="71"/>
      <c r="CH198" s="71"/>
    </row>
    <row r="199" spans="1:86" s="26" customFormat="1" ht="13.5" thickBot="1">
      <c r="A199" s="268">
        <v>7</v>
      </c>
      <c r="B199" s="271">
        <f>'Plot (7)'!Y35</f>
        <v>0</v>
      </c>
      <c r="C199" s="172">
        <f>'Plot (7)'!Z35</f>
        <v>0</v>
      </c>
      <c r="D199" s="172">
        <f>'Plot (7)'!AA35</f>
        <v>0</v>
      </c>
      <c r="E199" s="172">
        <f>'Plot (7)'!AB35</f>
        <v>0</v>
      </c>
      <c r="F199" s="172" t="b">
        <f t="shared" si="35"/>
        <v>0</v>
      </c>
      <c r="G199" s="303"/>
      <c r="H199" s="290" t="str">
        <f t="shared" si="36"/>
        <v>Not Measured</v>
      </c>
      <c r="I199" s="292">
        <f t="shared" si="37"/>
        <v>0</v>
      </c>
      <c r="J199" s="292">
        <f t="shared" si="38"/>
        <v>0</v>
      </c>
      <c r="K199" s="292">
        <f t="shared" si="39"/>
        <v>0</v>
      </c>
      <c r="L199" s="292">
        <f t="shared" si="40"/>
        <v>0</v>
      </c>
      <c r="M199" s="292">
        <f t="shared" si="41"/>
        <v>0</v>
      </c>
      <c r="N199" s="292">
        <f t="shared" si="42"/>
        <v>0</v>
      </c>
      <c r="O199" s="71"/>
      <c r="P199" s="73"/>
      <c r="Q199" s="73"/>
      <c r="R199" s="166"/>
      <c r="S199" s="73"/>
      <c r="T199" s="71"/>
      <c r="U199" s="72"/>
      <c r="V199" s="73"/>
      <c r="W199" s="158"/>
      <c r="X199" s="71"/>
      <c r="Y199" s="73"/>
      <c r="Z199" s="73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71"/>
      <c r="CG199" s="71"/>
      <c r="CH199" s="71"/>
    </row>
    <row r="200" spans="1:86" s="26" customFormat="1" ht="13.5" thickBot="1">
      <c r="A200" s="268">
        <v>7</v>
      </c>
      <c r="B200" s="271">
        <f>'Plot (7)'!Y36</f>
        <v>0</v>
      </c>
      <c r="C200" s="172">
        <f>'Plot (7)'!Z36</f>
        <v>0</v>
      </c>
      <c r="D200" s="172">
        <f>'Plot (7)'!AA36</f>
        <v>0</v>
      </c>
      <c r="E200" s="172">
        <f>'Plot (7)'!AB36</f>
        <v>0</v>
      </c>
      <c r="F200" s="172" t="b">
        <f t="shared" si="35"/>
        <v>0</v>
      </c>
      <c r="G200" s="303"/>
      <c r="H200" s="290" t="str">
        <f t="shared" si="36"/>
        <v>Not Measured</v>
      </c>
      <c r="I200" s="292">
        <f t="shared" si="37"/>
        <v>0</v>
      </c>
      <c r="J200" s="292">
        <f t="shared" si="38"/>
        <v>0</v>
      </c>
      <c r="K200" s="292">
        <f t="shared" si="39"/>
        <v>0</v>
      </c>
      <c r="L200" s="292">
        <f t="shared" si="40"/>
        <v>0</v>
      </c>
      <c r="M200" s="292">
        <f t="shared" si="41"/>
        <v>0</v>
      </c>
      <c r="N200" s="292">
        <f t="shared" si="42"/>
        <v>0</v>
      </c>
      <c r="O200" s="71"/>
      <c r="P200" s="73"/>
      <c r="Q200" s="73"/>
      <c r="R200" s="166"/>
      <c r="S200" s="73"/>
      <c r="T200" s="71"/>
      <c r="U200" s="72"/>
      <c r="V200" s="73"/>
      <c r="W200" s="158"/>
      <c r="X200" s="71"/>
      <c r="Y200" s="73"/>
      <c r="Z200" s="73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</row>
    <row r="201" spans="1:86" s="26" customFormat="1" ht="13.5" thickBot="1">
      <c r="A201" s="268">
        <v>7</v>
      </c>
      <c r="B201" s="271">
        <f>'Plot (7)'!Y37</f>
        <v>0</v>
      </c>
      <c r="C201" s="172">
        <f>'Plot (7)'!Z37</f>
        <v>0</v>
      </c>
      <c r="D201" s="172">
        <f>'Plot (7)'!AA37</f>
        <v>0</v>
      </c>
      <c r="E201" s="172">
        <f>'Plot (7)'!AB37</f>
        <v>0</v>
      </c>
      <c r="F201" s="172" t="b">
        <f t="shared" si="35"/>
        <v>0</v>
      </c>
      <c r="G201" s="303"/>
      <c r="H201" s="290" t="str">
        <f t="shared" si="36"/>
        <v>Not Measured</v>
      </c>
      <c r="I201" s="292">
        <f t="shared" si="37"/>
        <v>0</v>
      </c>
      <c r="J201" s="292">
        <f t="shared" si="38"/>
        <v>0</v>
      </c>
      <c r="K201" s="292">
        <f t="shared" si="39"/>
        <v>0</v>
      </c>
      <c r="L201" s="292">
        <f t="shared" si="40"/>
        <v>0</v>
      </c>
      <c r="M201" s="292">
        <f t="shared" si="41"/>
        <v>0</v>
      </c>
      <c r="N201" s="292">
        <f t="shared" si="42"/>
        <v>0</v>
      </c>
      <c r="O201" s="71"/>
      <c r="P201" s="73"/>
      <c r="Q201" s="73"/>
      <c r="R201" s="166"/>
      <c r="S201" s="73"/>
      <c r="T201" s="71"/>
      <c r="U201" s="72"/>
      <c r="V201" s="73"/>
      <c r="W201" s="158"/>
      <c r="X201" s="71"/>
      <c r="Y201" s="73"/>
      <c r="Z201" s="73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</row>
    <row r="202" spans="1:86" s="26" customFormat="1" ht="13.5" thickBot="1">
      <c r="A202" s="268">
        <v>7</v>
      </c>
      <c r="B202" s="271">
        <f>'Plot (7)'!Y38</f>
        <v>0</v>
      </c>
      <c r="C202" s="172">
        <f>'Plot (7)'!Z38</f>
        <v>0</v>
      </c>
      <c r="D202" s="172">
        <f>'Plot (7)'!AA38</f>
        <v>0</v>
      </c>
      <c r="E202" s="172">
        <f>'Plot (7)'!AB38</f>
        <v>0</v>
      </c>
      <c r="F202" s="172" t="b">
        <f t="shared" si="35"/>
        <v>0</v>
      </c>
      <c r="G202" s="303"/>
      <c r="H202" s="290" t="str">
        <f t="shared" si="36"/>
        <v>Not Measured</v>
      </c>
      <c r="I202" s="292">
        <f t="shared" si="37"/>
        <v>0</v>
      </c>
      <c r="J202" s="292">
        <f t="shared" si="38"/>
        <v>0</v>
      </c>
      <c r="K202" s="292">
        <f t="shared" si="39"/>
        <v>0</v>
      </c>
      <c r="L202" s="292">
        <f t="shared" si="40"/>
        <v>0</v>
      </c>
      <c r="M202" s="292">
        <f t="shared" si="41"/>
        <v>0</v>
      </c>
      <c r="N202" s="292">
        <f t="shared" si="42"/>
        <v>0</v>
      </c>
      <c r="O202" s="71"/>
      <c r="P202" s="73"/>
      <c r="Q202" s="73"/>
      <c r="R202" s="166"/>
      <c r="S202" s="73"/>
      <c r="T202" s="71"/>
      <c r="U202" s="72"/>
      <c r="V202" s="73"/>
      <c r="W202" s="158"/>
      <c r="X202" s="71"/>
      <c r="Y202" s="73"/>
      <c r="Z202" s="73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</row>
    <row r="203" spans="1:86" s="26" customFormat="1" ht="13.5" thickBot="1">
      <c r="A203" s="268">
        <v>7</v>
      </c>
      <c r="B203" s="271">
        <f>'Plot (7)'!Y39</f>
        <v>0</v>
      </c>
      <c r="C203" s="172">
        <f>'Plot (7)'!Z39</f>
        <v>0</v>
      </c>
      <c r="D203" s="172">
        <f>'Plot (7)'!AA39</f>
        <v>0</v>
      </c>
      <c r="E203" s="172">
        <f>'Plot (7)'!AB39</f>
        <v>0</v>
      </c>
      <c r="F203" s="172" t="b">
        <f t="shared" si="35"/>
        <v>0</v>
      </c>
      <c r="G203" s="303"/>
      <c r="H203" s="290" t="str">
        <f t="shared" si="36"/>
        <v>Not Measured</v>
      </c>
      <c r="I203" s="292">
        <f t="shared" si="37"/>
        <v>0</v>
      </c>
      <c r="J203" s="292">
        <f t="shared" si="38"/>
        <v>0</v>
      </c>
      <c r="K203" s="292">
        <f t="shared" si="39"/>
        <v>0</v>
      </c>
      <c r="L203" s="292">
        <f t="shared" si="40"/>
        <v>0</v>
      </c>
      <c r="M203" s="292">
        <f t="shared" si="41"/>
        <v>0</v>
      </c>
      <c r="N203" s="292">
        <f t="shared" si="42"/>
        <v>0</v>
      </c>
      <c r="O203" s="71"/>
      <c r="P203" s="73"/>
      <c r="Q203" s="73"/>
      <c r="R203" s="166"/>
      <c r="S203" s="73"/>
      <c r="T203" s="71"/>
      <c r="U203" s="72"/>
      <c r="V203" s="73"/>
      <c r="W203" s="158"/>
      <c r="X203" s="71"/>
      <c r="Y203" s="73"/>
      <c r="Z203" s="73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</row>
    <row r="204" spans="1:86" s="26" customFormat="1" ht="13.5" thickBot="1">
      <c r="A204" s="273">
        <v>7</v>
      </c>
      <c r="B204" s="272">
        <f>'Plot (7)'!Y40</f>
        <v>0</v>
      </c>
      <c r="C204" s="97">
        <f>'Plot (7)'!Z40</f>
        <v>0</v>
      </c>
      <c r="D204" s="97">
        <f>'Plot (7)'!AA40</f>
        <v>0</v>
      </c>
      <c r="E204" s="97">
        <f>'Plot (7)'!AB40</f>
        <v>0</v>
      </c>
      <c r="F204" s="97" t="b">
        <f t="shared" si="35"/>
        <v>0</v>
      </c>
      <c r="G204" s="304"/>
      <c r="H204" s="290" t="str">
        <f t="shared" si="36"/>
        <v>Not Measured</v>
      </c>
      <c r="I204" s="305">
        <f t="shared" si="37"/>
        <v>0</v>
      </c>
      <c r="J204" s="305">
        <f t="shared" si="38"/>
        <v>0</v>
      </c>
      <c r="K204" s="305">
        <f t="shared" si="39"/>
        <v>0</v>
      </c>
      <c r="L204" s="305">
        <f t="shared" si="40"/>
        <v>0</v>
      </c>
      <c r="M204" s="305">
        <f t="shared" si="41"/>
        <v>0</v>
      </c>
      <c r="N204" s="305">
        <f t="shared" si="42"/>
        <v>0</v>
      </c>
      <c r="O204" s="71"/>
      <c r="P204" s="73"/>
      <c r="Q204" s="73"/>
      <c r="R204" s="166"/>
      <c r="S204" s="73"/>
      <c r="T204" s="71"/>
      <c r="U204" s="72"/>
      <c r="V204" s="73"/>
      <c r="W204" s="158"/>
      <c r="X204" s="71"/>
      <c r="Y204" s="73"/>
      <c r="Z204" s="73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</row>
    <row r="205" spans="1:86" s="26" customFormat="1" ht="13.5" thickBot="1">
      <c r="A205" s="268">
        <v>8</v>
      </c>
      <c r="B205" s="271">
        <f>'Plot (8)'!Y12</f>
        <v>0</v>
      </c>
      <c r="C205" s="172">
        <f>'Plot (8)'!Z12</f>
        <v>0</v>
      </c>
      <c r="D205" s="172">
        <f>'Plot (8)'!AA12</f>
        <v>0</v>
      </c>
      <c r="E205" s="172">
        <f>'Plot (8)'!AB12</f>
        <v>0</v>
      </c>
      <c r="F205" s="172" t="b">
        <f>F189</f>
        <v>0</v>
      </c>
      <c r="G205" s="303"/>
      <c r="H205" s="290" t="str">
        <f t="shared" si="36"/>
        <v>Not Measured</v>
      </c>
      <c r="I205" s="292">
        <f t="shared" si="37"/>
        <v>0</v>
      </c>
      <c r="J205" s="292">
        <f t="shared" si="38"/>
        <v>0</v>
      </c>
      <c r="K205" s="292">
        <f t="shared" si="39"/>
        <v>0</v>
      </c>
      <c r="L205" s="292">
        <f t="shared" si="40"/>
        <v>0</v>
      </c>
      <c r="M205" s="292">
        <f t="shared" si="41"/>
        <v>0</v>
      </c>
      <c r="N205" s="292">
        <f t="shared" si="42"/>
        <v>0</v>
      </c>
      <c r="O205" s="71"/>
      <c r="P205" s="73"/>
      <c r="Q205" s="73"/>
      <c r="R205" s="166"/>
      <c r="S205" s="73"/>
      <c r="T205" s="71"/>
      <c r="U205" s="72"/>
      <c r="V205" s="73"/>
      <c r="W205" s="158"/>
      <c r="X205" s="71"/>
      <c r="Y205" s="73"/>
      <c r="Z205" s="73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</row>
    <row r="206" spans="1:86" s="26" customFormat="1" ht="13.5" thickBot="1">
      <c r="A206" s="268">
        <v>8</v>
      </c>
      <c r="B206" s="271">
        <f>'Plot (8)'!Y13</f>
        <v>0</v>
      </c>
      <c r="C206" s="172">
        <f>'Plot (8)'!Z13</f>
        <v>0</v>
      </c>
      <c r="D206" s="172">
        <f>'Plot (8)'!AA13</f>
        <v>0</v>
      </c>
      <c r="E206" s="172">
        <f>'Plot (8)'!AB13</f>
        <v>0</v>
      </c>
      <c r="F206" s="172" t="b">
        <f t="shared" ref="F206:F218" si="43">F205</f>
        <v>0</v>
      </c>
      <c r="G206" s="303"/>
      <c r="H206" s="290" t="str">
        <f t="shared" si="36"/>
        <v>Not Measured</v>
      </c>
      <c r="I206" s="292">
        <f t="shared" si="37"/>
        <v>0</v>
      </c>
      <c r="J206" s="292">
        <f t="shared" si="38"/>
        <v>0</v>
      </c>
      <c r="K206" s="292">
        <f t="shared" si="39"/>
        <v>0</v>
      </c>
      <c r="L206" s="292">
        <f t="shared" si="40"/>
        <v>0</v>
      </c>
      <c r="M206" s="292">
        <f t="shared" si="41"/>
        <v>0</v>
      </c>
      <c r="N206" s="292">
        <f t="shared" si="42"/>
        <v>0</v>
      </c>
      <c r="O206" s="71"/>
      <c r="P206" s="73"/>
      <c r="Q206" s="73"/>
      <c r="R206" s="166"/>
      <c r="S206" s="73"/>
      <c r="T206" s="71"/>
      <c r="U206" s="72"/>
      <c r="V206" s="73"/>
      <c r="W206" s="158"/>
      <c r="X206" s="71"/>
      <c r="Y206" s="73"/>
      <c r="Z206" s="73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71"/>
      <c r="CG206" s="71"/>
      <c r="CH206" s="71"/>
    </row>
    <row r="207" spans="1:86" s="26" customFormat="1" ht="13.5" thickBot="1">
      <c r="A207" s="268">
        <v>8</v>
      </c>
      <c r="B207" s="271">
        <f>'Plot (8)'!Y14</f>
        <v>0</v>
      </c>
      <c r="C207" s="172">
        <f>'Plot (8)'!Z14</f>
        <v>0</v>
      </c>
      <c r="D207" s="172">
        <f>'Plot (8)'!AA14</f>
        <v>0</v>
      </c>
      <c r="E207" s="172">
        <f>'Plot (8)'!AB14</f>
        <v>0</v>
      </c>
      <c r="F207" s="172" t="b">
        <f t="shared" si="43"/>
        <v>0</v>
      </c>
      <c r="G207" s="303"/>
      <c r="H207" s="290" t="str">
        <f t="shared" si="36"/>
        <v>Not Measured</v>
      </c>
      <c r="I207" s="292">
        <f t="shared" si="37"/>
        <v>0</v>
      </c>
      <c r="J207" s="292">
        <f t="shared" si="38"/>
        <v>0</v>
      </c>
      <c r="K207" s="292">
        <f t="shared" si="39"/>
        <v>0</v>
      </c>
      <c r="L207" s="292">
        <f t="shared" si="40"/>
        <v>0</v>
      </c>
      <c r="M207" s="292">
        <f t="shared" si="41"/>
        <v>0</v>
      </c>
      <c r="N207" s="292">
        <f t="shared" si="42"/>
        <v>0</v>
      </c>
      <c r="O207" s="71"/>
      <c r="P207" s="73"/>
      <c r="Q207" s="73"/>
      <c r="R207" s="166"/>
      <c r="S207" s="73"/>
      <c r="T207" s="71"/>
      <c r="U207" s="72"/>
      <c r="V207" s="73"/>
      <c r="W207" s="158"/>
      <c r="X207" s="71"/>
      <c r="Y207" s="73"/>
      <c r="Z207" s="73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71"/>
      <c r="CG207" s="71"/>
      <c r="CH207" s="71"/>
    </row>
    <row r="208" spans="1:86" s="26" customFormat="1" ht="13.5" thickBot="1">
      <c r="A208" s="268">
        <v>8</v>
      </c>
      <c r="B208" s="271">
        <f>'Plot (8)'!Y15</f>
        <v>0</v>
      </c>
      <c r="C208" s="172">
        <f>'Plot (8)'!Z15</f>
        <v>0</v>
      </c>
      <c r="D208" s="172">
        <f>'Plot (8)'!AA15</f>
        <v>0</v>
      </c>
      <c r="E208" s="172">
        <f>'Plot (8)'!AB15</f>
        <v>0</v>
      </c>
      <c r="F208" s="172" t="b">
        <f t="shared" si="43"/>
        <v>0</v>
      </c>
      <c r="G208" s="303"/>
      <c r="H208" s="290" t="str">
        <f t="shared" si="36"/>
        <v>Not Measured</v>
      </c>
      <c r="I208" s="292">
        <f t="shared" si="37"/>
        <v>0</v>
      </c>
      <c r="J208" s="292">
        <f t="shared" si="38"/>
        <v>0</v>
      </c>
      <c r="K208" s="292">
        <f t="shared" si="39"/>
        <v>0</v>
      </c>
      <c r="L208" s="292">
        <f t="shared" si="40"/>
        <v>0</v>
      </c>
      <c r="M208" s="292">
        <f t="shared" si="41"/>
        <v>0</v>
      </c>
      <c r="N208" s="292">
        <f t="shared" si="42"/>
        <v>0</v>
      </c>
      <c r="O208" s="71"/>
      <c r="P208" s="73"/>
      <c r="Q208" s="73"/>
      <c r="R208" s="166"/>
      <c r="S208" s="73"/>
      <c r="T208" s="71"/>
      <c r="U208" s="72"/>
      <c r="V208" s="73"/>
      <c r="W208" s="158"/>
      <c r="X208" s="71"/>
      <c r="Y208" s="73"/>
      <c r="Z208" s="73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  <c r="CA208" s="71"/>
      <c r="CB208" s="71"/>
      <c r="CC208" s="71"/>
      <c r="CD208" s="71"/>
      <c r="CE208" s="71"/>
      <c r="CF208" s="71"/>
      <c r="CG208" s="71"/>
      <c r="CH208" s="71"/>
    </row>
    <row r="209" spans="1:86" s="26" customFormat="1" ht="13.5" thickBot="1">
      <c r="A209" s="268">
        <v>8</v>
      </c>
      <c r="B209" s="271">
        <f>'Plot (8)'!Y16</f>
        <v>0</v>
      </c>
      <c r="C209" s="172">
        <f>'Plot (8)'!Z16</f>
        <v>0</v>
      </c>
      <c r="D209" s="172">
        <f>'Plot (8)'!AA16</f>
        <v>0</v>
      </c>
      <c r="E209" s="172">
        <f>'Plot (8)'!AB16</f>
        <v>0</v>
      </c>
      <c r="F209" s="172" t="b">
        <f t="shared" si="43"/>
        <v>0</v>
      </c>
      <c r="G209" s="303"/>
      <c r="H209" s="290" t="str">
        <f t="shared" si="36"/>
        <v>Not Measured</v>
      </c>
      <c r="I209" s="292">
        <f t="shared" si="37"/>
        <v>0</v>
      </c>
      <c r="J209" s="292">
        <f t="shared" si="38"/>
        <v>0</v>
      </c>
      <c r="K209" s="292">
        <f t="shared" si="39"/>
        <v>0</v>
      </c>
      <c r="L209" s="292">
        <f t="shared" si="40"/>
        <v>0</v>
      </c>
      <c r="M209" s="292">
        <f t="shared" si="41"/>
        <v>0</v>
      </c>
      <c r="N209" s="292">
        <f t="shared" si="42"/>
        <v>0</v>
      </c>
      <c r="O209" s="71"/>
      <c r="P209" s="73"/>
      <c r="Q209" s="73"/>
      <c r="R209" s="166"/>
      <c r="S209" s="73"/>
      <c r="T209" s="71"/>
      <c r="U209" s="72"/>
      <c r="V209" s="73"/>
      <c r="W209" s="158"/>
      <c r="X209" s="71"/>
      <c r="Y209" s="73"/>
      <c r="Z209" s="73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  <c r="CF209" s="71"/>
      <c r="CG209" s="71"/>
      <c r="CH209" s="71"/>
    </row>
    <row r="210" spans="1:86" s="26" customFormat="1" ht="13.5" thickBot="1">
      <c r="A210" s="268">
        <v>8</v>
      </c>
      <c r="B210" s="271">
        <f>'Plot (8)'!Y17</f>
        <v>0</v>
      </c>
      <c r="C210" s="172">
        <f>'Plot (8)'!Z17</f>
        <v>0</v>
      </c>
      <c r="D210" s="172">
        <f>'Plot (8)'!AA17</f>
        <v>0</v>
      </c>
      <c r="E210" s="172">
        <f>'Plot (8)'!AB17</f>
        <v>0</v>
      </c>
      <c r="F210" s="172" t="b">
        <f t="shared" si="43"/>
        <v>0</v>
      </c>
      <c r="G210" s="303"/>
      <c r="H210" s="290" t="str">
        <f t="shared" si="36"/>
        <v>Not Measured</v>
      </c>
      <c r="I210" s="292">
        <f t="shared" si="37"/>
        <v>0</v>
      </c>
      <c r="J210" s="292">
        <f t="shared" si="38"/>
        <v>0</v>
      </c>
      <c r="K210" s="292">
        <f t="shared" si="39"/>
        <v>0</v>
      </c>
      <c r="L210" s="292">
        <f t="shared" si="40"/>
        <v>0</v>
      </c>
      <c r="M210" s="292">
        <f t="shared" si="41"/>
        <v>0</v>
      </c>
      <c r="N210" s="292">
        <f t="shared" si="42"/>
        <v>0</v>
      </c>
      <c r="O210" s="71"/>
      <c r="P210" s="73"/>
      <c r="Q210" s="73"/>
      <c r="R210" s="166"/>
      <c r="S210" s="73"/>
      <c r="T210" s="71"/>
      <c r="U210" s="72"/>
      <c r="V210" s="73"/>
      <c r="W210" s="158"/>
      <c r="X210" s="71"/>
      <c r="Y210" s="73"/>
      <c r="Z210" s="73"/>
      <c r="AA210" s="71"/>
      <c r="AB210" s="71"/>
      <c r="AC210" s="71"/>
      <c r="AD210" s="71"/>
      <c r="AE210" s="71"/>
      <c r="AF210" s="71"/>
      <c r="AG210" s="71"/>
      <c r="AH210" s="71"/>
      <c r="AI210" s="71"/>
      <c r="AJ210" s="71"/>
      <c r="AK210" s="71"/>
      <c r="AL210" s="71"/>
      <c r="AM210" s="71"/>
      <c r="AN210" s="71"/>
      <c r="AO210" s="71"/>
      <c r="AP210" s="71"/>
      <c r="AQ210" s="71"/>
      <c r="AR210" s="71"/>
      <c r="AS210" s="71"/>
      <c r="AT210" s="71"/>
      <c r="AU210" s="71"/>
      <c r="AV210" s="71"/>
      <c r="AW210" s="71"/>
      <c r="AX210" s="71"/>
      <c r="AY210" s="71"/>
      <c r="AZ210" s="71"/>
      <c r="BA210" s="71"/>
      <c r="BB210" s="71"/>
      <c r="BC210" s="71"/>
      <c r="BD210" s="71"/>
      <c r="BE210" s="71"/>
      <c r="BF210" s="71"/>
      <c r="BG210" s="71"/>
      <c r="BH210" s="71"/>
      <c r="BI210" s="71"/>
      <c r="BJ210" s="71"/>
      <c r="BK210" s="71"/>
      <c r="BL210" s="71"/>
      <c r="BM210" s="71"/>
      <c r="BN210" s="71"/>
      <c r="BO210" s="71"/>
      <c r="BP210" s="71"/>
      <c r="BQ210" s="71"/>
      <c r="BR210" s="71"/>
      <c r="BS210" s="71"/>
      <c r="BT210" s="71"/>
      <c r="BU210" s="71"/>
      <c r="BV210" s="71"/>
      <c r="BW210" s="71"/>
      <c r="BX210" s="71"/>
      <c r="BY210" s="71"/>
      <c r="BZ210" s="71"/>
      <c r="CA210" s="71"/>
      <c r="CB210" s="71"/>
      <c r="CC210" s="71"/>
      <c r="CD210" s="71"/>
      <c r="CE210" s="71"/>
      <c r="CF210" s="71"/>
      <c r="CG210" s="71"/>
      <c r="CH210" s="71"/>
    </row>
    <row r="211" spans="1:86" s="26" customFormat="1" ht="13.5" thickBot="1">
      <c r="A211" s="268">
        <v>8</v>
      </c>
      <c r="B211" s="271">
        <f>'Plot (8)'!Y18</f>
        <v>0</v>
      </c>
      <c r="C211" s="172">
        <f>'Plot (8)'!Z18</f>
        <v>0</v>
      </c>
      <c r="D211" s="172">
        <f>'Plot (8)'!AA18</f>
        <v>0</v>
      </c>
      <c r="E211" s="172">
        <f>'Plot (8)'!AB18</f>
        <v>0</v>
      </c>
      <c r="F211" s="172" t="b">
        <f t="shared" si="43"/>
        <v>0</v>
      </c>
      <c r="G211" s="303"/>
      <c r="H211" s="290" t="str">
        <f t="shared" si="36"/>
        <v>Not Measured</v>
      </c>
      <c r="I211" s="292">
        <f t="shared" si="37"/>
        <v>0</v>
      </c>
      <c r="J211" s="292">
        <f t="shared" si="38"/>
        <v>0</v>
      </c>
      <c r="K211" s="292">
        <f t="shared" si="39"/>
        <v>0</v>
      </c>
      <c r="L211" s="292">
        <f t="shared" si="40"/>
        <v>0</v>
      </c>
      <c r="M211" s="292">
        <f t="shared" si="41"/>
        <v>0</v>
      </c>
      <c r="N211" s="292">
        <f t="shared" si="42"/>
        <v>0</v>
      </c>
      <c r="O211" s="71"/>
      <c r="P211" s="73"/>
      <c r="Q211" s="73"/>
      <c r="R211" s="166"/>
      <c r="S211" s="73"/>
      <c r="T211" s="71"/>
      <c r="U211" s="72"/>
      <c r="V211" s="73"/>
      <c r="W211" s="158"/>
      <c r="X211" s="71"/>
      <c r="Y211" s="73"/>
      <c r="Z211" s="73"/>
      <c r="AA211" s="71"/>
      <c r="AB211" s="71"/>
      <c r="AC211" s="71"/>
      <c r="AD211" s="71"/>
      <c r="AE211" s="71"/>
      <c r="AF211" s="71"/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71"/>
      <c r="BC211" s="71"/>
      <c r="BD211" s="71"/>
      <c r="BE211" s="71"/>
      <c r="BF211" s="71"/>
      <c r="BG211" s="71"/>
      <c r="BH211" s="71"/>
      <c r="BI211" s="71"/>
      <c r="BJ211" s="71"/>
      <c r="BK211" s="71"/>
      <c r="BL211" s="71"/>
      <c r="BM211" s="71"/>
      <c r="BN211" s="71"/>
      <c r="BO211" s="71"/>
      <c r="BP211" s="71"/>
      <c r="BQ211" s="71"/>
      <c r="BR211" s="71"/>
      <c r="BS211" s="71"/>
      <c r="BT211" s="71"/>
      <c r="BU211" s="71"/>
      <c r="BV211" s="71"/>
      <c r="BW211" s="71"/>
      <c r="BX211" s="71"/>
      <c r="BY211" s="71"/>
      <c r="BZ211" s="71"/>
      <c r="CA211" s="71"/>
      <c r="CB211" s="71"/>
      <c r="CC211" s="71"/>
      <c r="CD211" s="71"/>
      <c r="CE211" s="71"/>
      <c r="CF211" s="71"/>
      <c r="CG211" s="71"/>
      <c r="CH211" s="71"/>
    </row>
    <row r="212" spans="1:86" s="26" customFormat="1" ht="13.5" thickBot="1">
      <c r="A212" s="268">
        <v>8</v>
      </c>
      <c r="B212" s="271">
        <f>'Plot (8)'!Y19</f>
        <v>0</v>
      </c>
      <c r="C212" s="172">
        <f>'Plot (8)'!Z19</f>
        <v>0</v>
      </c>
      <c r="D212" s="172">
        <f>'Plot (8)'!AA19</f>
        <v>0</v>
      </c>
      <c r="E212" s="172">
        <f>'Plot (8)'!AB19</f>
        <v>0</v>
      </c>
      <c r="F212" s="172" t="b">
        <f t="shared" si="43"/>
        <v>0</v>
      </c>
      <c r="G212" s="303"/>
      <c r="H212" s="290" t="str">
        <f t="shared" si="36"/>
        <v>Not Measured</v>
      </c>
      <c r="I212" s="292">
        <f t="shared" si="37"/>
        <v>0</v>
      </c>
      <c r="J212" s="292">
        <f t="shared" si="38"/>
        <v>0</v>
      </c>
      <c r="K212" s="292">
        <f t="shared" si="39"/>
        <v>0</v>
      </c>
      <c r="L212" s="292">
        <f t="shared" si="40"/>
        <v>0</v>
      </c>
      <c r="M212" s="292">
        <f t="shared" si="41"/>
        <v>0</v>
      </c>
      <c r="N212" s="292">
        <f t="shared" si="42"/>
        <v>0</v>
      </c>
      <c r="O212" s="71"/>
      <c r="P212" s="73"/>
      <c r="Q212" s="73"/>
      <c r="R212" s="166"/>
      <c r="S212" s="73"/>
      <c r="T212" s="71"/>
      <c r="U212" s="72"/>
      <c r="V212" s="73"/>
      <c r="W212" s="158"/>
      <c r="X212" s="71"/>
      <c r="Y212" s="73"/>
      <c r="Z212" s="73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71"/>
      <c r="BC212" s="71"/>
      <c r="BD212" s="71"/>
      <c r="BE212" s="71"/>
      <c r="BF212" s="71"/>
      <c r="BG212" s="71"/>
      <c r="BH212" s="71"/>
      <c r="BI212" s="71"/>
      <c r="BJ212" s="71"/>
      <c r="BK212" s="71"/>
      <c r="BL212" s="71"/>
      <c r="BM212" s="71"/>
      <c r="BN212" s="71"/>
      <c r="BO212" s="71"/>
      <c r="BP212" s="71"/>
      <c r="BQ212" s="71"/>
      <c r="BR212" s="71"/>
      <c r="BS212" s="71"/>
      <c r="BT212" s="71"/>
      <c r="BU212" s="71"/>
      <c r="BV212" s="71"/>
      <c r="BW212" s="71"/>
      <c r="BX212" s="71"/>
      <c r="BY212" s="71"/>
      <c r="BZ212" s="71"/>
      <c r="CA212" s="71"/>
      <c r="CB212" s="71"/>
      <c r="CC212" s="71"/>
      <c r="CD212" s="71"/>
      <c r="CE212" s="71"/>
      <c r="CF212" s="71"/>
      <c r="CG212" s="71"/>
      <c r="CH212" s="71"/>
    </row>
    <row r="213" spans="1:86" s="26" customFormat="1" ht="13.5" thickBot="1">
      <c r="A213" s="268">
        <v>8</v>
      </c>
      <c r="B213" s="271">
        <f>'Plot (8)'!Y20</f>
        <v>0</v>
      </c>
      <c r="C213" s="172">
        <f>'Plot (8)'!Z20</f>
        <v>0</v>
      </c>
      <c r="D213" s="172">
        <f>'Plot (8)'!AA20</f>
        <v>0</v>
      </c>
      <c r="E213" s="172">
        <f>'Plot (8)'!AB20</f>
        <v>0</v>
      </c>
      <c r="F213" s="172" t="b">
        <f t="shared" si="43"/>
        <v>0</v>
      </c>
      <c r="G213" s="303"/>
      <c r="H213" s="290" t="str">
        <f t="shared" si="36"/>
        <v>Not Measured</v>
      </c>
      <c r="I213" s="292">
        <f t="shared" si="37"/>
        <v>0</v>
      </c>
      <c r="J213" s="292">
        <f t="shared" si="38"/>
        <v>0</v>
      </c>
      <c r="K213" s="292">
        <f t="shared" si="39"/>
        <v>0</v>
      </c>
      <c r="L213" s="292">
        <f t="shared" si="40"/>
        <v>0</v>
      </c>
      <c r="M213" s="292">
        <f t="shared" si="41"/>
        <v>0</v>
      </c>
      <c r="N213" s="292">
        <f t="shared" si="42"/>
        <v>0</v>
      </c>
      <c r="O213" s="71"/>
      <c r="P213" s="73"/>
      <c r="Q213" s="73"/>
      <c r="R213" s="166"/>
      <c r="S213" s="73"/>
      <c r="T213" s="71"/>
      <c r="U213" s="72"/>
      <c r="V213" s="73"/>
      <c r="W213" s="158"/>
      <c r="X213" s="71"/>
      <c r="Y213" s="73"/>
      <c r="Z213" s="73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  <c r="AK213" s="71"/>
      <c r="AL213" s="71"/>
      <c r="AM213" s="71"/>
      <c r="AN213" s="71"/>
      <c r="AO213" s="71"/>
      <c r="AP213" s="71"/>
      <c r="AQ213" s="71"/>
      <c r="AR213" s="71"/>
      <c r="AS213" s="71"/>
      <c r="AT213" s="71"/>
      <c r="AU213" s="71"/>
      <c r="AV213" s="71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  <c r="CF213" s="71"/>
      <c r="CG213" s="71"/>
      <c r="CH213" s="71"/>
    </row>
    <row r="214" spans="1:86" s="26" customFormat="1" ht="13.5" thickBot="1">
      <c r="A214" s="268">
        <v>8</v>
      </c>
      <c r="B214" s="271">
        <f>'Plot (8)'!Y21</f>
        <v>0</v>
      </c>
      <c r="C214" s="172">
        <f>'Plot (8)'!Z21</f>
        <v>0</v>
      </c>
      <c r="D214" s="172">
        <f>'Plot (8)'!AA21</f>
        <v>0</v>
      </c>
      <c r="E214" s="172">
        <f>'Plot (8)'!AB21</f>
        <v>0</v>
      </c>
      <c r="F214" s="172" t="b">
        <f t="shared" si="43"/>
        <v>0</v>
      </c>
      <c r="G214" s="303"/>
      <c r="H214" s="290" t="str">
        <f t="shared" si="36"/>
        <v>Not Measured</v>
      </c>
      <c r="I214" s="292">
        <f t="shared" si="37"/>
        <v>0</v>
      </c>
      <c r="J214" s="292">
        <f t="shared" si="38"/>
        <v>0</v>
      </c>
      <c r="K214" s="292">
        <f t="shared" si="39"/>
        <v>0</v>
      </c>
      <c r="L214" s="292">
        <f t="shared" si="40"/>
        <v>0</v>
      </c>
      <c r="M214" s="292">
        <f t="shared" si="41"/>
        <v>0</v>
      </c>
      <c r="N214" s="292">
        <f t="shared" si="42"/>
        <v>0</v>
      </c>
      <c r="O214" s="71"/>
      <c r="P214" s="73"/>
      <c r="Q214" s="73"/>
      <c r="R214" s="166"/>
      <c r="S214" s="73"/>
      <c r="T214" s="71"/>
      <c r="U214" s="72"/>
      <c r="V214" s="73"/>
      <c r="W214" s="158"/>
      <c r="X214" s="71"/>
      <c r="Y214" s="73"/>
      <c r="Z214" s="73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71"/>
      <c r="BH214" s="71"/>
      <c r="BI214" s="71"/>
      <c r="BJ214" s="71"/>
      <c r="BK214" s="71"/>
      <c r="BL214" s="71"/>
      <c r="BM214" s="71"/>
      <c r="BN214" s="71"/>
      <c r="BO214" s="71"/>
      <c r="BP214" s="71"/>
      <c r="BQ214" s="71"/>
      <c r="BR214" s="71"/>
      <c r="BS214" s="71"/>
      <c r="BT214" s="71"/>
      <c r="BU214" s="71"/>
      <c r="BV214" s="71"/>
      <c r="BW214" s="71"/>
      <c r="BX214" s="71"/>
      <c r="BY214" s="71"/>
      <c r="BZ214" s="71"/>
      <c r="CA214" s="71"/>
      <c r="CB214" s="71"/>
      <c r="CC214" s="71"/>
      <c r="CD214" s="71"/>
      <c r="CE214" s="71"/>
      <c r="CF214" s="71"/>
      <c r="CG214" s="71"/>
      <c r="CH214" s="71"/>
    </row>
    <row r="215" spans="1:86" s="26" customFormat="1" ht="13.5" thickBot="1">
      <c r="A215" s="268">
        <v>8</v>
      </c>
      <c r="B215" s="271">
        <f>'Plot (8)'!Y22</f>
        <v>0</v>
      </c>
      <c r="C215" s="172">
        <f>'Plot (8)'!Z22</f>
        <v>0</v>
      </c>
      <c r="D215" s="172">
        <f>'Plot (8)'!AA22</f>
        <v>0</v>
      </c>
      <c r="E215" s="172">
        <f>'Plot (8)'!AB22</f>
        <v>0</v>
      </c>
      <c r="F215" s="172" t="b">
        <f t="shared" si="43"/>
        <v>0</v>
      </c>
      <c r="G215" s="303"/>
      <c r="H215" s="290" t="str">
        <f t="shared" si="36"/>
        <v>Not Measured</v>
      </c>
      <c r="I215" s="292">
        <f t="shared" si="37"/>
        <v>0</v>
      </c>
      <c r="J215" s="292">
        <f t="shared" si="38"/>
        <v>0</v>
      </c>
      <c r="K215" s="292">
        <f t="shared" si="39"/>
        <v>0</v>
      </c>
      <c r="L215" s="292">
        <f t="shared" si="40"/>
        <v>0</v>
      </c>
      <c r="M215" s="292">
        <f t="shared" si="41"/>
        <v>0</v>
      </c>
      <c r="N215" s="292">
        <f t="shared" si="42"/>
        <v>0</v>
      </c>
      <c r="O215" s="71"/>
      <c r="P215" s="73"/>
      <c r="Q215" s="73"/>
      <c r="R215" s="166"/>
      <c r="S215" s="73"/>
      <c r="T215" s="71"/>
      <c r="U215" s="72"/>
      <c r="V215" s="73"/>
      <c r="W215" s="158"/>
      <c r="X215" s="71"/>
      <c r="Y215" s="73"/>
      <c r="Z215" s="73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1"/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71"/>
      <c r="CG215" s="71"/>
      <c r="CH215" s="71"/>
    </row>
    <row r="216" spans="1:86" s="26" customFormat="1" ht="13.5" thickBot="1">
      <c r="A216" s="268">
        <v>8</v>
      </c>
      <c r="B216" s="271">
        <f>'Plot (8)'!Y23</f>
        <v>0</v>
      </c>
      <c r="C216" s="172">
        <f>'Plot (8)'!Z23</f>
        <v>0</v>
      </c>
      <c r="D216" s="172">
        <f>'Plot (8)'!AA23</f>
        <v>0</v>
      </c>
      <c r="E216" s="172">
        <f>'Plot (8)'!AB23</f>
        <v>0</v>
      </c>
      <c r="F216" s="172" t="b">
        <f t="shared" si="43"/>
        <v>0</v>
      </c>
      <c r="G216" s="303"/>
      <c r="H216" s="290" t="str">
        <f t="shared" si="36"/>
        <v>Not Measured</v>
      </c>
      <c r="I216" s="292">
        <f t="shared" si="37"/>
        <v>0</v>
      </c>
      <c r="J216" s="292">
        <f t="shared" si="38"/>
        <v>0</v>
      </c>
      <c r="K216" s="292">
        <f t="shared" si="39"/>
        <v>0</v>
      </c>
      <c r="L216" s="292">
        <f t="shared" si="40"/>
        <v>0</v>
      </c>
      <c r="M216" s="292">
        <f t="shared" si="41"/>
        <v>0</v>
      </c>
      <c r="N216" s="292">
        <f t="shared" si="42"/>
        <v>0</v>
      </c>
      <c r="O216" s="71"/>
      <c r="P216" s="73"/>
      <c r="Q216" s="73"/>
      <c r="R216" s="166"/>
      <c r="S216" s="73"/>
      <c r="T216" s="71"/>
      <c r="U216" s="72"/>
      <c r="V216" s="73"/>
      <c r="W216" s="158"/>
      <c r="X216" s="71"/>
      <c r="Y216" s="73"/>
      <c r="Z216" s="73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  <c r="AK216" s="71"/>
      <c r="AL216" s="71"/>
      <c r="AM216" s="71"/>
      <c r="AN216" s="71"/>
      <c r="AO216" s="71"/>
      <c r="AP216" s="71"/>
      <c r="AQ216" s="71"/>
      <c r="AR216" s="71"/>
      <c r="AS216" s="71"/>
      <c r="AT216" s="71"/>
      <c r="AU216" s="71"/>
      <c r="AV216" s="71"/>
      <c r="AW216" s="71"/>
      <c r="AX216" s="71"/>
      <c r="AY216" s="71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71"/>
      <c r="CG216" s="71"/>
      <c r="CH216" s="71"/>
    </row>
    <row r="217" spans="1:86" s="26" customFormat="1" ht="13.5" thickBot="1">
      <c r="A217" s="268">
        <v>8</v>
      </c>
      <c r="B217" s="271">
        <f>'Plot (8)'!Y24</f>
        <v>0</v>
      </c>
      <c r="C217" s="172">
        <f>'Plot (8)'!Z24</f>
        <v>0</v>
      </c>
      <c r="D217" s="172">
        <f>'Plot (8)'!AA24</f>
        <v>0</v>
      </c>
      <c r="E217" s="172">
        <f>'Plot (8)'!AB24</f>
        <v>0</v>
      </c>
      <c r="F217" s="172" t="b">
        <f t="shared" si="43"/>
        <v>0</v>
      </c>
      <c r="G217" s="303"/>
      <c r="H217" s="290" t="str">
        <f t="shared" si="36"/>
        <v>Not Measured</v>
      </c>
      <c r="I217" s="292">
        <f t="shared" si="37"/>
        <v>0</v>
      </c>
      <c r="J217" s="292">
        <f t="shared" si="38"/>
        <v>0</v>
      </c>
      <c r="K217" s="292">
        <f t="shared" si="39"/>
        <v>0</v>
      </c>
      <c r="L217" s="292">
        <f t="shared" si="40"/>
        <v>0</v>
      </c>
      <c r="M217" s="292">
        <f t="shared" si="41"/>
        <v>0</v>
      </c>
      <c r="N217" s="292">
        <f t="shared" si="42"/>
        <v>0</v>
      </c>
      <c r="O217" s="71"/>
      <c r="P217" s="73"/>
      <c r="Q217" s="73"/>
      <c r="R217" s="166"/>
      <c r="S217" s="73"/>
      <c r="T217" s="71"/>
      <c r="U217" s="72"/>
      <c r="V217" s="73"/>
      <c r="W217" s="158"/>
      <c r="X217" s="71"/>
      <c r="Y217" s="73"/>
      <c r="Z217" s="73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  <c r="AK217" s="71"/>
      <c r="AL217" s="71"/>
      <c r="AM217" s="71"/>
      <c r="AN217" s="71"/>
      <c r="AO217" s="71"/>
      <c r="AP217" s="71"/>
      <c r="AQ217" s="71"/>
      <c r="AR217" s="71"/>
      <c r="AS217" s="71"/>
      <c r="AT217" s="71"/>
      <c r="AU217" s="71"/>
      <c r="AV217" s="71"/>
      <c r="AW217" s="71"/>
      <c r="AX217" s="71"/>
      <c r="AY217" s="71"/>
      <c r="AZ217" s="71"/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1"/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71"/>
      <c r="CG217" s="71"/>
      <c r="CH217" s="71"/>
    </row>
    <row r="218" spans="1:86" s="26" customFormat="1" ht="13.5" thickBot="1">
      <c r="A218" s="268">
        <v>8</v>
      </c>
      <c r="B218" s="271">
        <f>'Plot (8)'!Y25</f>
        <v>0</v>
      </c>
      <c r="C218" s="172">
        <f>'Plot (8)'!Z25</f>
        <v>0</v>
      </c>
      <c r="D218" s="172">
        <f>'Plot (8)'!AA25</f>
        <v>0</v>
      </c>
      <c r="E218" s="172">
        <f>'Plot (8)'!AB25</f>
        <v>0</v>
      </c>
      <c r="F218" s="172" t="b">
        <f t="shared" si="43"/>
        <v>0</v>
      </c>
      <c r="G218" s="303"/>
      <c r="H218" s="290" t="str">
        <f t="shared" si="36"/>
        <v>Not Measured</v>
      </c>
      <c r="I218" s="292">
        <f t="shared" si="37"/>
        <v>0</v>
      </c>
      <c r="J218" s="292">
        <f t="shared" si="38"/>
        <v>0</v>
      </c>
      <c r="K218" s="292">
        <f t="shared" si="39"/>
        <v>0</v>
      </c>
      <c r="L218" s="292">
        <f t="shared" si="40"/>
        <v>0</v>
      </c>
      <c r="M218" s="292">
        <f t="shared" si="41"/>
        <v>0</v>
      </c>
      <c r="N218" s="292">
        <f t="shared" si="42"/>
        <v>0</v>
      </c>
      <c r="O218" s="71"/>
      <c r="P218" s="73"/>
      <c r="Q218" s="73"/>
      <c r="R218" s="166"/>
      <c r="S218" s="73"/>
      <c r="T218" s="71"/>
      <c r="U218" s="72"/>
      <c r="V218" s="73"/>
      <c r="W218" s="158"/>
      <c r="X218" s="71"/>
      <c r="Y218" s="73"/>
      <c r="Z218" s="73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  <c r="AK218" s="71"/>
      <c r="AL218" s="71"/>
      <c r="AM218" s="71"/>
      <c r="AN218" s="71"/>
      <c r="AO218" s="71"/>
      <c r="AP218" s="71"/>
      <c r="AQ218" s="71"/>
      <c r="AR218" s="71"/>
      <c r="AS218" s="71"/>
      <c r="AT218" s="71"/>
      <c r="AU218" s="71"/>
      <c r="AV218" s="71"/>
      <c r="AW218" s="71"/>
      <c r="AX218" s="71"/>
      <c r="AY218" s="71"/>
      <c r="AZ218" s="71"/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1"/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71"/>
      <c r="CG218" s="71"/>
      <c r="CH218" s="71"/>
    </row>
    <row r="219" spans="1:86" s="26" customFormat="1" ht="13.5" thickBot="1">
      <c r="A219" s="268">
        <v>8</v>
      </c>
      <c r="B219" s="271">
        <f>'Plot (8)'!Y26</f>
        <v>0</v>
      </c>
      <c r="C219" s="172">
        <f>'Plot (8)'!Z26</f>
        <v>0</v>
      </c>
      <c r="D219" s="172">
        <f>'Plot (8)'!AA26</f>
        <v>0</v>
      </c>
      <c r="E219" s="172">
        <f>'Plot (8)'!AB26</f>
        <v>0</v>
      </c>
      <c r="F219" s="172" t="b">
        <f t="shared" ref="F219:F233" si="44">F218</f>
        <v>0</v>
      </c>
      <c r="G219" s="303"/>
      <c r="H219" s="290" t="str">
        <f t="shared" si="36"/>
        <v>Not Measured</v>
      </c>
      <c r="I219" s="292">
        <f t="shared" si="37"/>
        <v>0</v>
      </c>
      <c r="J219" s="292">
        <f t="shared" si="38"/>
        <v>0</v>
      </c>
      <c r="K219" s="292">
        <f t="shared" si="39"/>
        <v>0</v>
      </c>
      <c r="L219" s="292">
        <f t="shared" si="40"/>
        <v>0</v>
      </c>
      <c r="M219" s="292">
        <f t="shared" si="41"/>
        <v>0</v>
      </c>
      <c r="N219" s="292">
        <f t="shared" si="42"/>
        <v>0</v>
      </c>
      <c r="O219" s="71"/>
      <c r="P219" s="73"/>
      <c r="Q219" s="73"/>
      <c r="R219" s="166"/>
      <c r="S219" s="73"/>
      <c r="T219" s="71"/>
      <c r="U219" s="72"/>
      <c r="V219" s="73"/>
      <c r="W219" s="158"/>
      <c r="X219" s="71"/>
      <c r="Y219" s="73"/>
      <c r="Z219" s="73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  <c r="AK219" s="71"/>
      <c r="AL219" s="71"/>
      <c r="AM219" s="71"/>
      <c r="AN219" s="71"/>
      <c r="AO219" s="71"/>
      <c r="AP219" s="71"/>
      <c r="AQ219" s="71"/>
      <c r="AR219" s="71"/>
      <c r="AS219" s="71"/>
      <c r="AT219" s="71"/>
      <c r="AU219" s="71"/>
      <c r="AV219" s="71"/>
      <c r="AW219" s="71"/>
      <c r="AX219" s="71"/>
      <c r="AY219" s="71"/>
      <c r="AZ219" s="71"/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1"/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71"/>
      <c r="CG219" s="71"/>
      <c r="CH219" s="71"/>
    </row>
    <row r="220" spans="1:86" s="26" customFormat="1" ht="13.5" thickBot="1">
      <c r="A220" s="268">
        <v>8</v>
      </c>
      <c r="B220" s="271">
        <f>'Plot (8)'!Y27</f>
        <v>0</v>
      </c>
      <c r="C220" s="172">
        <f>'Plot (8)'!Z27</f>
        <v>0</v>
      </c>
      <c r="D220" s="172">
        <f>'Plot (8)'!AA27</f>
        <v>0</v>
      </c>
      <c r="E220" s="172">
        <f>'Plot (8)'!AB27</f>
        <v>0</v>
      </c>
      <c r="F220" s="172" t="b">
        <f t="shared" si="44"/>
        <v>0</v>
      </c>
      <c r="G220" s="303"/>
      <c r="H220" s="290" t="str">
        <f t="shared" si="36"/>
        <v>Not Measured</v>
      </c>
      <c r="I220" s="292">
        <f t="shared" si="37"/>
        <v>0</v>
      </c>
      <c r="J220" s="292">
        <f t="shared" si="38"/>
        <v>0</v>
      </c>
      <c r="K220" s="292">
        <f t="shared" si="39"/>
        <v>0</v>
      </c>
      <c r="L220" s="292">
        <f t="shared" si="40"/>
        <v>0</v>
      </c>
      <c r="M220" s="292">
        <f t="shared" si="41"/>
        <v>0</v>
      </c>
      <c r="N220" s="292">
        <f t="shared" si="42"/>
        <v>0</v>
      </c>
      <c r="O220" s="71"/>
      <c r="P220" s="73"/>
      <c r="Q220" s="73"/>
      <c r="R220" s="166"/>
      <c r="S220" s="73"/>
      <c r="T220" s="71"/>
      <c r="U220" s="72"/>
      <c r="V220" s="73"/>
      <c r="W220" s="158"/>
      <c r="X220" s="71"/>
      <c r="Y220" s="73"/>
      <c r="Z220" s="73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  <c r="AK220" s="71"/>
      <c r="AL220" s="71"/>
      <c r="AM220" s="71"/>
      <c r="AN220" s="71"/>
      <c r="AO220" s="71"/>
      <c r="AP220" s="71"/>
      <c r="AQ220" s="71"/>
      <c r="AR220" s="71"/>
      <c r="AS220" s="71"/>
      <c r="AT220" s="71"/>
      <c r="AU220" s="71"/>
      <c r="AV220" s="71"/>
      <c r="AW220" s="71"/>
      <c r="AX220" s="71"/>
      <c r="AY220" s="71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71"/>
      <c r="CG220" s="71"/>
      <c r="CH220" s="71"/>
    </row>
    <row r="221" spans="1:86" s="26" customFormat="1" ht="13.5" thickBot="1">
      <c r="A221" s="268">
        <v>8</v>
      </c>
      <c r="B221" s="271">
        <f>'Plot (8)'!Y28</f>
        <v>0</v>
      </c>
      <c r="C221" s="172">
        <f>'Plot (8)'!Z28</f>
        <v>0</v>
      </c>
      <c r="D221" s="172">
        <f>'Plot (8)'!AA28</f>
        <v>0</v>
      </c>
      <c r="E221" s="172">
        <f>'Plot (8)'!AB28</f>
        <v>0</v>
      </c>
      <c r="F221" s="172" t="b">
        <f t="shared" si="44"/>
        <v>0</v>
      </c>
      <c r="G221" s="303"/>
      <c r="H221" s="290" t="str">
        <f t="shared" si="36"/>
        <v>Not Measured</v>
      </c>
      <c r="I221" s="292">
        <f t="shared" si="37"/>
        <v>0</v>
      </c>
      <c r="J221" s="292">
        <f t="shared" si="38"/>
        <v>0</v>
      </c>
      <c r="K221" s="292">
        <f t="shared" si="39"/>
        <v>0</v>
      </c>
      <c r="L221" s="292">
        <f t="shared" si="40"/>
        <v>0</v>
      </c>
      <c r="M221" s="292">
        <f t="shared" si="41"/>
        <v>0</v>
      </c>
      <c r="N221" s="292">
        <f t="shared" si="42"/>
        <v>0</v>
      </c>
      <c r="O221" s="71"/>
      <c r="P221" s="73"/>
      <c r="Q221" s="73"/>
      <c r="R221" s="166"/>
      <c r="S221" s="73"/>
      <c r="T221" s="71"/>
      <c r="U221" s="72"/>
      <c r="V221" s="73"/>
      <c r="W221" s="158"/>
      <c r="X221" s="71"/>
      <c r="Y221" s="73"/>
      <c r="Z221" s="73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  <c r="AK221" s="71"/>
      <c r="AL221" s="71"/>
      <c r="AM221" s="71"/>
      <c r="AN221" s="71"/>
      <c r="AO221" s="71"/>
      <c r="AP221" s="71"/>
      <c r="AQ221" s="71"/>
      <c r="AR221" s="71"/>
      <c r="AS221" s="71"/>
      <c r="AT221" s="71"/>
      <c r="AU221" s="71"/>
      <c r="AV221" s="71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71"/>
      <c r="CG221" s="71"/>
      <c r="CH221" s="71"/>
    </row>
    <row r="222" spans="1:86" s="26" customFormat="1" ht="13.5" thickBot="1">
      <c r="A222" s="268">
        <v>8</v>
      </c>
      <c r="B222" s="271">
        <f>'Plot (8)'!Y29</f>
        <v>0</v>
      </c>
      <c r="C222" s="172">
        <f>'Plot (8)'!Z29</f>
        <v>0</v>
      </c>
      <c r="D222" s="172">
        <f>'Plot (8)'!AA29</f>
        <v>0</v>
      </c>
      <c r="E222" s="172">
        <f>'Plot (8)'!AB29</f>
        <v>0</v>
      </c>
      <c r="F222" s="172" t="b">
        <f t="shared" si="44"/>
        <v>0</v>
      </c>
      <c r="G222" s="303"/>
      <c r="H222" s="290" t="str">
        <f t="shared" si="36"/>
        <v>Not Measured</v>
      </c>
      <c r="I222" s="292">
        <f t="shared" si="37"/>
        <v>0</v>
      </c>
      <c r="J222" s="292">
        <f t="shared" si="38"/>
        <v>0</v>
      </c>
      <c r="K222" s="292">
        <f t="shared" si="39"/>
        <v>0</v>
      </c>
      <c r="L222" s="292">
        <f t="shared" si="40"/>
        <v>0</v>
      </c>
      <c r="M222" s="292">
        <f t="shared" si="41"/>
        <v>0</v>
      </c>
      <c r="N222" s="292">
        <f t="shared" si="42"/>
        <v>0</v>
      </c>
      <c r="O222" s="71"/>
      <c r="P222" s="73"/>
      <c r="Q222" s="73"/>
      <c r="R222" s="166"/>
      <c r="S222" s="73"/>
      <c r="T222" s="71"/>
      <c r="U222" s="72"/>
      <c r="V222" s="73"/>
      <c r="W222" s="158"/>
      <c r="X222" s="71"/>
      <c r="Y222" s="73"/>
      <c r="Z222" s="73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  <c r="AK222" s="71"/>
      <c r="AL222" s="71"/>
      <c r="AM222" s="71"/>
      <c r="AN222" s="71"/>
      <c r="AO222" s="71"/>
      <c r="AP222" s="71"/>
      <c r="AQ222" s="71"/>
      <c r="AR222" s="71"/>
      <c r="AS222" s="71"/>
      <c r="AT222" s="71"/>
      <c r="AU222" s="71"/>
      <c r="AV222" s="71"/>
      <c r="AW222" s="71"/>
      <c r="AX222" s="71"/>
      <c r="AY222" s="71"/>
      <c r="AZ222" s="71"/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1"/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71"/>
      <c r="CG222" s="71"/>
      <c r="CH222" s="71"/>
    </row>
    <row r="223" spans="1:86" s="26" customFormat="1" ht="13.5" thickBot="1">
      <c r="A223" s="268">
        <v>8</v>
      </c>
      <c r="B223" s="271">
        <f>'Plot (8)'!Y30</f>
        <v>0</v>
      </c>
      <c r="C223" s="172">
        <f>'Plot (8)'!Z30</f>
        <v>0</v>
      </c>
      <c r="D223" s="172">
        <f>'Plot (8)'!AA30</f>
        <v>0</v>
      </c>
      <c r="E223" s="172">
        <f>'Plot (8)'!AB30</f>
        <v>0</v>
      </c>
      <c r="F223" s="172" t="b">
        <f t="shared" si="44"/>
        <v>0</v>
      </c>
      <c r="G223" s="303"/>
      <c r="H223" s="290" t="str">
        <f t="shared" si="36"/>
        <v>Not Measured</v>
      </c>
      <c r="I223" s="292">
        <f t="shared" si="37"/>
        <v>0</v>
      </c>
      <c r="J223" s="292">
        <f t="shared" si="38"/>
        <v>0</v>
      </c>
      <c r="K223" s="292">
        <f t="shared" si="39"/>
        <v>0</v>
      </c>
      <c r="L223" s="292">
        <f t="shared" si="40"/>
        <v>0</v>
      </c>
      <c r="M223" s="292">
        <f t="shared" si="41"/>
        <v>0</v>
      </c>
      <c r="N223" s="292">
        <f t="shared" si="42"/>
        <v>0</v>
      </c>
      <c r="O223" s="71"/>
      <c r="P223" s="73"/>
      <c r="Q223" s="73"/>
      <c r="R223" s="166"/>
      <c r="S223" s="73"/>
      <c r="T223" s="71"/>
      <c r="U223" s="72"/>
      <c r="V223" s="73"/>
      <c r="W223" s="158"/>
      <c r="X223" s="71"/>
      <c r="Y223" s="73"/>
      <c r="Z223" s="73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/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1"/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71"/>
      <c r="CG223" s="71"/>
      <c r="CH223" s="71"/>
    </row>
    <row r="224" spans="1:86" s="26" customFormat="1" ht="13.5" thickBot="1">
      <c r="A224" s="268">
        <v>8</v>
      </c>
      <c r="B224" s="271">
        <f>'Plot (8)'!Y31</f>
        <v>0</v>
      </c>
      <c r="C224" s="172">
        <f>'Plot (8)'!Z31</f>
        <v>0</v>
      </c>
      <c r="D224" s="172">
        <f>'Plot (8)'!AA31</f>
        <v>0</v>
      </c>
      <c r="E224" s="172">
        <f>'Plot (8)'!AB31</f>
        <v>0</v>
      </c>
      <c r="F224" s="172" t="b">
        <f t="shared" si="44"/>
        <v>0</v>
      </c>
      <c r="G224" s="303"/>
      <c r="H224" s="290" t="str">
        <f t="shared" si="36"/>
        <v>Not Measured</v>
      </c>
      <c r="I224" s="292">
        <f t="shared" si="37"/>
        <v>0</v>
      </c>
      <c r="J224" s="292">
        <f t="shared" si="38"/>
        <v>0</v>
      </c>
      <c r="K224" s="292">
        <f t="shared" si="39"/>
        <v>0</v>
      </c>
      <c r="L224" s="292">
        <f t="shared" si="40"/>
        <v>0</v>
      </c>
      <c r="M224" s="292">
        <f t="shared" si="41"/>
        <v>0</v>
      </c>
      <c r="N224" s="292">
        <f t="shared" si="42"/>
        <v>0</v>
      </c>
      <c r="O224" s="71"/>
      <c r="P224" s="73"/>
      <c r="Q224" s="73"/>
      <c r="R224" s="166"/>
      <c r="S224" s="73"/>
      <c r="T224" s="71"/>
      <c r="U224" s="72"/>
      <c r="V224" s="73"/>
      <c r="W224" s="158"/>
      <c r="X224" s="71"/>
      <c r="Y224" s="73"/>
      <c r="Z224" s="73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  <c r="AK224" s="71"/>
      <c r="AL224" s="71"/>
      <c r="AM224" s="71"/>
      <c r="AN224" s="71"/>
      <c r="AO224" s="71"/>
      <c r="AP224" s="71"/>
      <c r="AQ224" s="71"/>
      <c r="AR224" s="71"/>
      <c r="AS224" s="71"/>
      <c r="AT224" s="71"/>
      <c r="AU224" s="71"/>
      <c r="AV224" s="71"/>
      <c r="AW224" s="71"/>
      <c r="AX224" s="71"/>
      <c r="AY224" s="71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71"/>
      <c r="CG224" s="71"/>
      <c r="CH224" s="71"/>
    </row>
    <row r="225" spans="1:86" s="26" customFormat="1" ht="13.5" thickBot="1">
      <c r="A225" s="268">
        <v>8</v>
      </c>
      <c r="B225" s="271">
        <f>'Plot (8)'!Y32</f>
        <v>0</v>
      </c>
      <c r="C225" s="172">
        <f>'Plot (8)'!Z32</f>
        <v>0</v>
      </c>
      <c r="D225" s="172">
        <f>'Plot (8)'!AA32</f>
        <v>0</v>
      </c>
      <c r="E225" s="172">
        <f>'Plot (8)'!AB32</f>
        <v>0</v>
      </c>
      <c r="F225" s="172" t="b">
        <f t="shared" si="44"/>
        <v>0</v>
      </c>
      <c r="G225" s="303"/>
      <c r="H225" s="290" t="str">
        <f t="shared" si="36"/>
        <v>Not Measured</v>
      </c>
      <c r="I225" s="292">
        <f t="shared" si="37"/>
        <v>0</v>
      </c>
      <c r="J225" s="292">
        <f t="shared" si="38"/>
        <v>0</v>
      </c>
      <c r="K225" s="292">
        <f t="shared" si="39"/>
        <v>0</v>
      </c>
      <c r="L225" s="292">
        <f t="shared" si="40"/>
        <v>0</v>
      </c>
      <c r="M225" s="292">
        <f t="shared" si="41"/>
        <v>0</v>
      </c>
      <c r="N225" s="292">
        <f t="shared" si="42"/>
        <v>0</v>
      </c>
      <c r="O225" s="71"/>
      <c r="P225" s="73"/>
      <c r="Q225" s="73"/>
      <c r="R225" s="166"/>
      <c r="S225" s="73"/>
      <c r="T225" s="71"/>
      <c r="U225" s="72"/>
      <c r="V225" s="73"/>
      <c r="W225" s="158"/>
      <c r="X225" s="71"/>
      <c r="Y225" s="73"/>
      <c r="Z225" s="73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  <c r="AK225" s="71"/>
      <c r="AL225" s="71"/>
      <c r="AM225" s="71"/>
      <c r="AN225" s="71"/>
      <c r="AO225" s="71"/>
      <c r="AP225" s="71"/>
      <c r="AQ225" s="71"/>
      <c r="AR225" s="71"/>
      <c r="AS225" s="71"/>
      <c r="AT225" s="71"/>
      <c r="AU225" s="71"/>
      <c r="AV225" s="71"/>
      <c r="AW225" s="71"/>
      <c r="AX225" s="71"/>
      <c r="AY225" s="71"/>
      <c r="AZ225" s="71"/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1"/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71"/>
      <c r="CG225" s="71"/>
      <c r="CH225" s="71"/>
    </row>
    <row r="226" spans="1:86" s="26" customFormat="1" ht="13.5" thickBot="1">
      <c r="A226" s="268">
        <v>8</v>
      </c>
      <c r="B226" s="271">
        <f>'Plot (8)'!Y33</f>
        <v>0</v>
      </c>
      <c r="C226" s="172">
        <f>'Plot (8)'!Z33</f>
        <v>0</v>
      </c>
      <c r="D226" s="172">
        <f>'Plot (8)'!AA33</f>
        <v>0</v>
      </c>
      <c r="E226" s="172">
        <f>'Plot (8)'!AB33</f>
        <v>0</v>
      </c>
      <c r="F226" s="172" t="b">
        <f t="shared" si="44"/>
        <v>0</v>
      </c>
      <c r="G226" s="303"/>
      <c r="H226" s="290" t="str">
        <f t="shared" si="36"/>
        <v>Not Measured</v>
      </c>
      <c r="I226" s="292">
        <f t="shared" si="37"/>
        <v>0</v>
      </c>
      <c r="J226" s="292">
        <f t="shared" si="38"/>
        <v>0</v>
      </c>
      <c r="K226" s="292">
        <f t="shared" si="39"/>
        <v>0</v>
      </c>
      <c r="L226" s="292">
        <f t="shared" si="40"/>
        <v>0</v>
      </c>
      <c r="M226" s="292">
        <f t="shared" si="41"/>
        <v>0</v>
      </c>
      <c r="N226" s="292">
        <f t="shared" si="42"/>
        <v>0</v>
      </c>
      <c r="O226" s="71"/>
      <c r="P226" s="73"/>
      <c r="Q226" s="73"/>
      <c r="R226" s="166"/>
      <c r="S226" s="73"/>
      <c r="T226" s="71"/>
      <c r="U226" s="72"/>
      <c r="V226" s="73"/>
      <c r="W226" s="158"/>
      <c r="X226" s="71"/>
      <c r="Y226" s="73"/>
      <c r="Z226" s="73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  <c r="AK226" s="71"/>
      <c r="AL226" s="71"/>
      <c r="AM226" s="71"/>
      <c r="AN226" s="71"/>
      <c r="AO226" s="71"/>
      <c r="AP226" s="71"/>
      <c r="AQ226" s="71"/>
      <c r="AR226" s="71"/>
      <c r="AS226" s="71"/>
      <c r="AT226" s="71"/>
      <c r="AU226" s="71"/>
      <c r="AV226" s="71"/>
      <c r="AW226" s="71"/>
      <c r="AX226" s="71"/>
      <c r="AY226" s="71"/>
      <c r="AZ226" s="71"/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1"/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71"/>
      <c r="CG226" s="71"/>
      <c r="CH226" s="71"/>
    </row>
    <row r="227" spans="1:86" s="26" customFormat="1" ht="13.5" thickBot="1">
      <c r="A227" s="268">
        <v>8</v>
      </c>
      <c r="B227" s="271">
        <f>'Plot (8)'!Y34</f>
        <v>0</v>
      </c>
      <c r="C227" s="172">
        <f>'Plot (8)'!Z34</f>
        <v>0</v>
      </c>
      <c r="D227" s="172">
        <f>'Plot (8)'!AA34</f>
        <v>0</v>
      </c>
      <c r="E227" s="172">
        <f>'Plot (8)'!AB34</f>
        <v>0</v>
      </c>
      <c r="F227" s="172" t="b">
        <f t="shared" si="44"/>
        <v>0</v>
      </c>
      <c r="G227" s="303"/>
      <c r="H227" s="290" t="str">
        <f t="shared" si="36"/>
        <v>Not Measured</v>
      </c>
      <c r="I227" s="292">
        <f t="shared" si="37"/>
        <v>0</v>
      </c>
      <c r="J227" s="292">
        <f t="shared" si="38"/>
        <v>0</v>
      </c>
      <c r="K227" s="292">
        <f t="shared" si="39"/>
        <v>0</v>
      </c>
      <c r="L227" s="292">
        <f t="shared" si="40"/>
        <v>0</v>
      </c>
      <c r="M227" s="292">
        <f t="shared" si="41"/>
        <v>0</v>
      </c>
      <c r="N227" s="292">
        <f t="shared" si="42"/>
        <v>0</v>
      </c>
      <c r="O227" s="71"/>
      <c r="P227" s="73"/>
      <c r="Q227" s="73"/>
      <c r="R227" s="166"/>
      <c r="S227" s="73"/>
      <c r="T227" s="71"/>
      <c r="U227" s="72"/>
      <c r="V227" s="73"/>
      <c r="W227" s="158"/>
      <c r="X227" s="71"/>
      <c r="Y227" s="73"/>
      <c r="Z227" s="73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  <c r="AK227" s="71"/>
      <c r="AL227" s="71"/>
      <c r="AM227" s="71"/>
      <c r="AN227" s="71"/>
      <c r="AO227" s="71"/>
      <c r="AP227" s="71"/>
      <c r="AQ227" s="71"/>
      <c r="AR227" s="71"/>
      <c r="AS227" s="71"/>
      <c r="AT227" s="71"/>
      <c r="AU227" s="71"/>
      <c r="AV227" s="71"/>
      <c r="AW227" s="71"/>
      <c r="AX227" s="71"/>
      <c r="AY227" s="71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71"/>
      <c r="CG227" s="71"/>
      <c r="CH227" s="71"/>
    </row>
    <row r="228" spans="1:86" s="26" customFormat="1" ht="13.5" thickBot="1">
      <c r="A228" s="268">
        <v>8</v>
      </c>
      <c r="B228" s="271">
        <f>'Plot (8)'!Y35</f>
        <v>0</v>
      </c>
      <c r="C228" s="172">
        <f>'Plot (8)'!Z35</f>
        <v>0</v>
      </c>
      <c r="D228" s="172">
        <f>'Plot (8)'!AA35</f>
        <v>0</v>
      </c>
      <c r="E228" s="172">
        <f>'Plot (8)'!AB35</f>
        <v>0</v>
      </c>
      <c r="F228" s="172" t="b">
        <f t="shared" si="44"/>
        <v>0</v>
      </c>
      <c r="G228" s="303"/>
      <c r="H228" s="290" t="str">
        <f t="shared" si="36"/>
        <v>Not Measured</v>
      </c>
      <c r="I228" s="292">
        <f t="shared" si="37"/>
        <v>0</v>
      </c>
      <c r="J228" s="292">
        <f t="shared" si="38"/>
        <v>0</v>
      </c>
      <c r="K228" s="292">
        <f t="shared" si="39"/>
        <v>0</v>
      </c>
      <c r="L228" s="292">
        <f t="shared" si="40"/>
        <v>0</v>
      </c>
      <c r="M228" s="292">
        <f t="shared" si="41"/>
        <v>0</v>
      </c>
      <c r="N228" s="292">
        <f t="shared" si="42"/>
        <v>0</v>
      </c>
      <c r="O228" s="71"/>
      <c r="P228" s="73"/>
      <c r="Q228" s="73"/>
      <c r="R228" s="166"/>
      <c r="S228" s="73"/>
      <c r="T228" s="71"/>
      <c r="U228" s="72"/>
      <c r="V228" s="73"/>
      <c r="W228" s="158"/>
      <c r="X228" s="71"/>
      <c r="Y228" s="73"/>
      <c r="Z228" s="73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  <c r="AK228" s="71"/>
      <c r="AL228" s="71"/>
      <c r="AM228" s="71"/>
      <c r="AN228" s="71"/>
      <c r="AO228" s="71"/>
      <c r="AP228" s="71"/>
      <c r="AQ228" s="71"/>
      <c r="AR228" s="71"/>
      <c r="AS228" s="71"/>
      <c r="AT228" s="71"/>
      <c r="AU228" s="71"/>
      <c r="AV228" s="71"/>
      <c r="AW228" s="71"/>
      <c r="AX228" s="71"/>
      <c r="AY228" s="71"/>
      <c r="AZ228" s="71"/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1"/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71"/>
      <c r="CG228" s="71"/>
      <c r="CH228" s="71"/>
    </row>
    <row r="229" spans="1:86" s="26" customFormat="1" ht="13.5" thickBot="1">
      <c r="A229" s="268">
        <v>8</v>
      </c>
      <c r="B229" s="271">
        <f>'Plot (8)'!Y36</f>
        <v>0</v>
      </c>
      <c r="C229" s="172">
        <f>'Plot (8)'!Z36</f>
        <v>0</v>
      </c>
      <c r="D229" s="172">
        <f>'Plot (8)'!AA36</f>
        <v>0</v>
      </c>
      <c r="E229" s="172">
        <f>'Plot (8)'!AB36</f>
        <v>0</v>
      </c>
      <c r="F229" s="172" t="b">
        <f t="shared" si="44"/>
        <v>0</v>
      </c>
      <c r="G229" s="303"/>
      <c r="H229" s="290" t="str">
        <f t="shared" si="36"/>
        <v>Not Measured</v>
      </c>
      <c r="I229" s="292">
        <f t="shared" si="37"/>
        <v>0</v>
      </c>
      <c r="J229" s="292">
        <f t="shared" si="38"/>
        <v>0</v>
      </c>
      <c r="K229" s="292">
        <f t="shared" si="39"/>
        <v>0</v>
      </c>
      <c r="L229" s="292">
        <f t="shared" si="40"/>
        <v>0</v>
      </c>
      <c r="M229" s="292">
        <f t="shared" si="41"/>
        <v>0</v>
      </c>
      <c r="N229" s="292">
        <f t="shared" si="42"/>
        <v>0</v>
      </c>
      <c r="O229" s="71"/>
      <c r="P229" s="73"/>
      <c r="Q229" s="73"/>
      <c r="R229" s="166"/>
      <c r="S229" s="73"/>
      <c r="T229" s="71"/>
      <c r="U229" s="72"/>
      <c r="V229" s="73"/>
      <c r="W229" s="158"/>
      <c r="X229" s="71"/>
      <c r="Y229" s="73"/>
      <c r="Z229" s="73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</row>
    <row r="230" spans="1:86" s="26" customFormat="1" ht="13.5" thickBot="1">
      <c r="A230" s="268">
        <v>8</v>
      </c>
      <c r="B230" s="271">
        <f>'Plot (8)'!Y37</f>
        <v>0</v>
      </c>
      <c r="C230" s="172">
        <f>'Plot (8)'!Z37</f>
        <v>0</v>
      </c>
      <c r="D230" s="172">
        <f>'Plot (8)'!AA37</f>
        <v>0</v>
      </c>
      <c r="E230" s="172">
        <f>'Plot (8)'!AB37</f>
        <v>0</v>
      </c>
      <c r="F230" s="172" t="b">
        <f t="shared" si="44"/>
        <v>0</v>
      </c>
      <c r="G230" s="303"/>
      <c r="H230" s="290" t="str">
        <f t="shared" si="36"/>
        <v>Not Measured</v>
      </c>
      <c r="I230" s="292">
        <f t="shared" si="37"/>
        <v>0</v>
      </c>
      <c r="J230" s="292">
        <f t="shared" si="38"/>
        <v>0</v>
      </c>
      <c r="K230" s="292">
        <f t="shared" si="39"/>
        <v>0</v>
      </c>
      <c r="L230" s="292">
        <f t="shared" si="40"/>
        <v>0</v>
      </c>
      <c r="M230" s="292">
        <f t="shared" si="41"/>
        <v>0</v>
      </c>
      <c r="N230" s="292">
        <f t="shared" si="42"/>
        <v>0</v>
      </c>
      <c r="O230" s="71"/>
      <c r="P230" s="73"/>
      <c r="Q230" s="73"/>
      <c r="R230" s="166"/>
      <c r="S230" s="73"/>
      <c r="T230" s="71"/>
      <c r="U230" s="72"/>
      <c r="V230" s="73"/>
      <c r="W230" s="158"/>
      <c r="X230" s="71"/>
      <c r="Y230" s="73"/>
      <c r="Z230" s="73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</row>
    <row r="231" spans="1:86" s="26" customFormat="1" ht="13.5" thickBot="1">
      <c r="A231" s="268">
        <v>8</v>
      </c>
      <c r="B231" s="271">
        <f>'Plot (8)'!Y38</f>
        <v>0</v>
      </c>
      <c r="C231" s="172">
        <f>'Plot (8)'!Z38</f>
        <v>0</v>
      </c>
      <c r="D231" s="172">
        <f>'Plot (8)'!AA38</f>
        <v>0</v>
      </c>
      <c r="E231" s="172">
        <f>'Plot (8)'!AB38</f>
        <v>0</v>
      </c>
      <c r="F231" s="172" t="b">
        <f t="shared" si="44"/>
        <v>0</v>
      </c>
      <c r="G231" s="303"/>
      <c r="H231" s="290" t="str">
        <f t="shared" si="36"/>
        <v>Not Measured</v>
      </c>
      <c r="I231" s="292">
        <f t="shared" si="37"/>
        <v>0</v>
      </c>
      <c r="J231" s="292">
        <f t="shared" si="38"/>
        <v>0</v>
      </c>
      <c r="K231" s="292">
        <f t="shared" si="39"/>
        <v>0</v>
      </c>
      <c r="L231" s="292">
        <f t="shared" si="40"/>
        <v>0</v>
      </c>
      <c r="M231" s="292">
        <f t="shared" si="41"/>
        <v>0</v>
      </c>
      <c r="N231" s="292">
        <f t="shared" si="42"/>
        <v>0</v>
      </c>
      <c r="O231" s="71"/>
      <c r="P231" s="73"/>
      <c r="Q231" s="73"/>
      <c r="R231" s="166"/>
      <c r="S231" s="73"/>
      <c r="T231" s="71"/>
      <c r="U231" s="72"/>
      <c r="V231" s="73"/>
      <c r="W231" s="158"/>
      <c r="X231" s="71"/>
      <c r="Y231" s="73"/>
      <c r="Z231" s="73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  <c r="AK231" s="71"/>
      <c r="AL231" s="71"/>
      <c r="AM231" s="71"/>
      <c r="AN231" s="71"/>
      <c r="AO231" s="71"/>
      <c r="AP231" s="71"/>
      <c r="AQ231" s="71"/>
      <c r="AR231" s="71"/>
      <c r="AS231" s="71"/>
      <c r="AT231" s="71"/>
      <c r="AU231" s="71"/>
      <c r="AV231" s="71"/>
      <c r="AW231" s="71"/>
      <c r="AX231" s="71"/>
      <c r="AY231" s="71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71"/>
      <c r="CG231" s="71"/>
      <c r="CH231" s="71"/>
    </row>
    <row r="232" spans="1:86" s="26" customFormat="1" ht="13.5" thickBot="1">
      <c r="A232" s="268">
        <v>8</v>
      </c>
      <c r="B232" s="271">
        <f>'Plot (8)'!Y39</f>
        <v>0</v>
      </c>
      <c r="C232" s="172">
        <f>'Plot (8)'!Z39</f>
        <v>0</v>
      </c>
      <c r="D232" s="172">
        <f>'Plot (8)'!AA39</f>
        <v>0</v>
      </c>
      <c r="E232" s="172">
        <f>'Plot (8)'!AB39</f>
        <v>0</v>
      </c>
      <c r="F232" s="172" t="b">
        <f t="shared" si="44"/>
        <v>0</v>
      </c>
      <c r="G232" s="303"/>
      <c r="H232" s="290" t="str">
        <f t="shared" si="36"/>
        <v>Not Measured</v>
      </c>
      <c r="I232" s="292">
        <f t="shared" si="37"/>
        <v>0</v>
      </c>
      <c r="J232" s="292">
        <f t="shared" si="38"/>
        <v>0</v>
      </c>
      <c r="K232" s="292">
        <f t="shared" si="39"/>
        <v>0</v>
      </c>
      <c r="L232" s="292">
        <f t="shared" si="40"/>
        <v>0</v>
      </c>
      <c r="M232" s="292">
        <f t="shared" si="41"/>
        <v>0</v>
      </c>
      <c r="N232" s="292">
        <f t="shared" si="42"/>
        <v>0</v>
      </c>
      <c r="O232" s="71"/>
      <c r="P232" s="73"/>
      <c r="Q232" s="73"/>
      <c r="R232" s="166"/>
      <c r="S232" s="73"/>
      <c r="T232" s="71"/>
      <c r="U232" s="72"/>
      <c r="V232" s="73"/>
      <c r="W232" s="158"/>
      <c r="X232" s="71"/>
      <c r="Y232" s="73"/>
      <c r="Z232" s="73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  <c r="AK232" s="71"/>
      <c r="AL232" s="71"/>
      <c r="AM232" s="71"/>
      <c r="AN232" s="71"/>
      <c r="AO232" s="71"/>
      <c r="AP232" s="71"/>
      <c r="AQ232" s="71"/>
      <c r="AR232" s="71"/>
      <c r="AS232" s="71"/>
      <c r="AT232" s="71"/>
      <c r="AU232" s="71"/>
      <c r="AV232" s="71"/>
      <c r="AW232" s="71"/>
      <c r="AX232" s="71"/>
      <c r="AY232" s="71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71"/>
      <c r="CG232" s="71"/>
      <c r="CH232" s="71"/>
    </row>
    <row r="233" spans="1:86" s="26" customFormat="1" ht="13.5" thickBot="1">
      <c r="A233" s="273">
        <v>8</v>
      </c>
      <c r="B233" s="272">
        <f>'Plot (8)'!Y40</f>
        <v>0</v>
      </c>
      <c r="C233" s="97">
        <f>'Plot (8)'!Z40</f>
        <v>0</v>
      </c>
      <c r="D233" s="97">
        <f>'Plot (8)'!AA40</f>
        <v>0</v>
      </c>
      <c r="E233" s="97">
        <f>'Plot (8)'!AB40</f>
        <v>0</v>
      </c>
      <c r="F233" s="97" t="b">
        <f t="shared" si="44"/>
        <v>0</v>
      </c>
      <c r="G233" s="304"/>
      <c r="H233" s="290" t="str">
        <f t="shared" si="36"/>
        <v>Not Measured</v>
      </c>
      <c r="I233" s="305">
        <f t="shared" si="37"/>
        <v>0</v>
      </c>
      <c r="J233" s="305">
        <f t="shared" si="38"/>
        <v>0</v>
      </c>
      <c r="K233" s="305">
        <f t="shared" si="39"/>
        <v>0</v>
      </c>
      <c r="L233" s="305">
        <f t="shared" si="40"/>
        <v>0</v>
      </c>
      <c r="M233" s="305">
        <f t="shared" si="41"/>
        <v>0</v>
      </c>
      <c r="N233" s="305">
        <f t="shared" si="42"/>
        <v>0</v>
      </c>
      <c r="O233" s="71"/>
      <c r="P233" s="73"/>
      <c r="Q233" s="73"/>
      <c r="R233" s="166"/>
      <c r="S233" s="73"/>
      <c r="T233" s="71"/>
      <c r="U233" s="72"/>
      <c r="V233" s="73"/>
      <c r="W233" s="158"/>
      <c r="X233" s="71"/>
      <c r="Y233" s="73"/>
      <c r="Z233" s="73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71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71"/>
      <c r="CG233" s="71"/>
      <c r="CH233" s="71"/>
    </row>
    <row r="234" spans="1:86" s="26" customFormat="1" ht="13.5" thickBot="1">
      <c r="A234" s="268">
        <v>9</v>
      </c>
      <c r="B234" s="271">
        <f>'Plot (9)'!Y12</f>
        <v>0</v>
      </c>
      <c r="C234" s="172">
        <f>'Plot (9)'!Z12</f>
        <v>0</v>
      </c>
      <c r="D234" s="172">
        <f>'Plot (9)'!AA12</f>
        <v>0</v>
      </c>
      <c r="E234" s="172">
        <f>'Plot (9)'!AB12</f>
        <v>0</v>
      </c>
      <c r="F234" s="172" t="b">
        <f>F218</f>
        <v>0</v>
      </c>
      <c r="G234" s="303"/>
      <c r="H234" s="290" t="str">
        <f t="shared" si="36"/>
        <v>Not Measured</v>
      </c>
      <c r="I234" s="292">
        <f t="shared" si="37"/>
        <v>0</v>
      </c>
      <c r="J234" s="292">
        <f t="shared" si="38"/>
        <v>0</v>
      </c>
      <c r="K234" s="292">
        <f t="shared" si="39"/>
        <v>0</v>
      </c>
      <c r="L234" s="292">
        <f t="shared" si="40"/>
        <v>0</v>
      </c>
      <c r="M234" s="292">
        <f t="shared" si="41"/>
        <v>0</v>
      </c>
      <c r="N234" s="292">
        <f t="shared" si="42"/>
        <v>0</v>
      </c>
      <c r="O234" s="71"/>
      <c r="P234" s="73"/>
      <c r="Q234" s="73"/>
      <c r="R234" s="166"/>
      <c r="S234" s="73"/>
      <c r="T234" s="71"/>
      <c r="U234" s="72"/>
      <c r="V234" s="73"/>
      <c r="W234" s="158"/>
      <c r="X234" s="71"/>
      <c r="Y234" s="73"/>
      <c r="Z234" s="73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71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71"/>
      <c r="CG234" s="71"/>
      <c r="CH234" s="71"/>
    </row>
    <row r="235" spans="1:86" s="26" customFormat="1" ht="13.5" thickBot="1">
      <c r="A235" s="268">
        <v>9</v>
      </c>
      <c r="B235" s="271">
        <f>'Plot (9)'!Y13</f>
        <v>0</v>
      </c>
      <c r="C235" s="172">
        <f>'Plot (9)'!Z13</f>
        <v>0</v>
      </c>
      <c r="D235" s="172">
        <f>'Plot (9)'!AA13</f>
        <v>0</v>
      </c>
      <c r="E235" s="172">
        <f>'Plot (9)'!AB13</f>
        <v>0</v>
      </c>
      <c r="F235" s="172" t="b">
        <f t="shared" ref="F235:F247" si="45">F234</f>
        <v>0</v>
      </c>
      <c r="G235" s="303"/>
      <c r="H235" s="290" t="str">
        <f t="shared" si="36"/>
        <v>Not Measured</v>
      </c>
      <c r="I235" s="292">
        <f t="shared" si="37"/>
        <v>0</v>
      </c>
      <c r="J235" s="292">
        <f t="shared" si="38"/>
        <v>0</v>
      </c>
      <c r="K235" s="292">
        <f t="shared" si="39"/>
        <v>0</v>
      </c>
      <c r="L235" s="292">
        <f t="shared" si="40"/>
        <v>0</v>
      </c>
      <c r="M235" s="292">
        <f t="shared" si="41"/>
        <v>0</v>
      </c>
      <c r="N235" s="292">
        <f t="shared" si="42"/>
        <v>0</v>
      </c>
      <c r="O235" s="71"/>
      <c r="P235" s="73"/>
      <c r="Q235" s="73"/>
      <c r="R235" s="166"/>
      <c r="S235" s="73"/>
      <c r="T235" s="71"/>
      <c r="U235" s="72"/>
      <c r="V235" s="73"/>
      <c r="W235" s="158"/>
      <c r="X235" s="71"/>
      <c r="Y235" s="73"/>
      <c r="Z235" s="73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71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71"/>
      <c r="CG235" s="71"/>
      <c r="CH235" s="71"/>
    </row>
    <row r="236" spans="1:86" s="26" customFormat="1" ht="13.5" thickBot="1">
      <c r="A236" s="268">
        <v>9</v>
      </c>
      <c r="B236" s="271">
        <f>'Plot (9)'!Y14</f>
        <v>0</v>
      </c>
      <c r="C236" s="172">
        <f>'Plot (9)'!Z14</f>
        <v>0</v>
      </c>
      <c r="D236" s="172">
        <f>'Plot (9)'!AA14</f>
        <v>0</v>
      </c>
      <c r="E236" s="172">
        <f>'Plot (9)'!AB14</f>
        <v>0</v>
      </c>
      <c r="F236" s="172" t="b">
        <f t="shared" si="45"/>
        <v>0</v>
      </c>
      <c r="G236" s="303"/>
      <c r="H236" s="290" t="str">
        <f t="shared" si="36"/>
        <v>Not Measured</v>
      </c>
      <c r="I236" s="292">
        <f t="shared" si="37"/>
        <v>0</v>
      </c>
      <c r="J236" s="292">
        <f t="shared" si="38"/>
        <v>0</v>
      </c>
      <c r="K236" s="292">
        <f t="shared" si="39"/>
        <v>0</v>
      </c>
      <c r="L236" s="292">
        <f t="shared" si="40"/>
        <v>0</v>
      </c>
      <c r="M236" s="292">
        <f t="shared" si="41"/>
        <v>0</v>
      </c>
      <c r="N236" s="292">
        <f t="shared" si="42"/>
        <v>0</v>
      </c>
      <c r="O236" s="71"/>
      <c r="P236" s="73"/>
      <c r="Q236" s="73"/>
      <c r="R236" s="166"/>
      <c r="S236" s="73"/>
      <c r="T236" s="71"/>
      <c r="U236" s="72"/>
      <c r="V236" s="73"/>
      <c r="W236" s="158"/>
      <c r="X236" s="71"/>
      <c r="Y236" s="73"/>
      <c r="Z236" s="73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</row>
    <row r="237" spans="1:86" s="26" customFormat="1" ht="13.5" thickBot="1">
      <c r="A237" s="268">
        <v>9</v>
      </c>
      <c r="B237" s="271">
        <f>'Plot (9)'!Y15</f>
        <v>0</v>
      </c>
      <c r="C237" s="172">
        <f>'Plot (9)'!Z15</f>
        <v>0</v>
      </c>
      <c r="D237" s="172">
        <f>'Plot (9)'!AA15</f>
        <v>0</v>
      </c>
      <c r="E237" s="172">
        <f>'Plot (9)'!AB15</f>
        <v>0</v>
      </c>
      <c r="F237" s="172" t="b">
        <f t="shared" si="45"/>
        <v>0</v>
      </c>
      <c r="G237" s="303"/>
      <c r="H237" s="290" t="str">
        <f t="shared" si="36"/>
        <v>Not Measured</v>
      </c>
      <c r="I237" s="292">
        <f t="shared" si="37"/>
        <v>0</v>
      </c>
      <c r="J237" s="292">
        <f t="shared" si="38"/>
        <v>0</v>
      </c>
      <c r="K237" s="292">
        <f t="shared" si="39"/>
        <v>0</v>
      </c>
      <c r="L237" s="292">
        <f t="shared" si="40"/>
        <v>0</v>
      </c>
      <c r="M237" s="292">
        <f t="shared" si="41"/>
        <v>0</v>
      </c>
      <c r="N237" s="292">
        <f t="shared" si="42"/>
        <v>0</v>
      </c>
      <c r="O237" s="71"/>
      <c r="P237" s="73"/>
      <c r="Q237" s="73"/>
      <c r="R237" s="166"/>
      <c r="S237" s="73"/>
      <c r="T237" s="71"/>
      <c r="U237" s="72"/>
      <c r="V237" s="73"/>
      <c r="W237" s="158"/>
      <c r="X237" s="71"/>
      <c r="Y237" s="73"/>
      <c r="Z237" s="73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71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71"/>
      <c r="CG237" s="71"/>
      <c r="CH237" s="71"/>
    </row>
    <row r="238" spans="1:86" s="26" customFormat="1" ht="13.5" thickBot="1">
      <c r="A238" s="268">
        <v>9</v>
      </c>
      <c r="B238" s="271">
        <f>'Plot (9)'!Y16</f>
        <v>0</v>
      </c>
      <c r="C238" s="172">
        <f>'Plot (9)'!Z16</f>
        <v>0</v>
      </c>
      <c r="D238" s="172">
        <f>'Plot (9)'!AA16</f>
        <v>0</v>
      </c>
      <c r="E238" s="172">
        <f>'Plot (9)'!AB16</f>
        <v>0</v>
      </c>
      <c r="F238" s="172" t="b">
        <f t="shared" si="45"/>
        <v>0</v>
      </c>
      <c r="G238" s="303"/>
      <c r="H238" s="290" t="str">
        <f t="shared" si="36"/>
        <v>Not Measured</v>
      </c>
      <c r="I238" s="292">
        <f t="shared" si="37"/>
        <v>0</v>
      </c>
      <c r="J238" s="292">
        <f t="shared" si="38"/>
        <v>0</v>
      </c>
      <c r="K238" s="292">
        <f t="shared" si="39"/>
        <v>0</v>
      </c>
      <c r="L238" s="292">
        <f t="shared" si="40"/>
        <v>0</v>
      </c>
      <c r="M238" s="292">
        <f t="shared" si="41"/>
        <v>0</v>
      </c>
      <c r="N238" s="292">
        <f t="shared" si="42"/>
        <v>0</v>
      </c>
      <c r="O238" s="71"/>
      <c r="P238" s="73"/>
      <c r="Q238" s="73"/>
      <c r="R238" s="166"/>
      <c r="S238" s="73"/>
      <c r="T238" s="71"/>
      <c r="U238" s="72"/>
      <c r="V238" s="73"/>
      <c r="W238" s="158"/>
      <c r="X238" s="71"/>
      <c r="Y238" s="73"/>
      <c r="Z238" s="73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71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71"/>
      <c r="CG238" s="71"/>
      <c r="CH238" s="71"/>
    </row>
    <row r="239" spans="1:86" s="26" customFormat="1" ht="13.5" thickBot="1">
      <c r="A239" s="268">
        <v>9</v>
      </c>
      <c r="B239" s="271">
        <f>'Plot (9)'!Y17</f>
        <v>0</v>
      </c>
      <c r="C239" s="172">
        <f>'Plot (9)'!Z17</f>
        <v>0</v>
      </c>
      <c r="D239" s="172">
        <f>'Plot (9)'!AA17</f>
        <v>0</v>
      </c>
      <c r="E239" s="172">
        <f>'Plot (9)'!AB17</f>
        <v>0</v>
      </c>
      <c r="F239" s="172" t="b">
        <f t="shared" si="45"/>
        <v>0</v>
      </c>
      <c r="G239" s="303"/>
      <c r="H239" s="290" t="str">
        <f t="shared" si="36"/>
        <v>Not Measured</v>
      </c>
      <c r="I239" s="292">
        <f t="shared" si="37"/>
        <v>0</v>
      </c>
      <c r="J239" s="292">
        <f t="shared" si="38"/>
        <v>0</v>
      </c>
      <c r="K239" s="292">
        <f t="shared" si="39"/>
        <v>0</v>
      </c>
      <c r="L239" s="292">
        <f t="shared" si="40"/>
        <v>0</v>
      </c>
      <c r="M239" s="292">
        <f t="shared" si="41"/>
        <v>0</v>
      </c>
      <c r="N239" s="292">
        <f t="shared" si="42"/>
        <v>0</v>
      </c>
      <c r="O239" s="71"/>
      <c r="P239" s="73"/>
      <c r="Q239" s="73"/>
      <c r="R239" s="166"/>
      <c r="S239" s="73"/>
      <c r="T239" s="71"/>
      <c r="U239" s="72"/>
      <c r="V239" s="73"/>
      <c r="W239" s="158"/>
      <c r="X239" s="71"/>
      <c r="Y239" s="73"/>
      <c r="Z239" s="73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71"/>
      <c r="CG239" s="71"/>
      <c r="CH239" s="71"/>
    </row>
    <row r="240" spans="1:86" s="26" customFormat="1" ht="13.5" thickBot="1">
      <c r="A240" s="268">
        <v>9</v>
      </c>
      <c r="B240" s="271">
        <f>'Plot (9)'!Y18</f>
        <v>0</v>
      </c>
      <c r="C240" s="172">
        <f>'Plot (9)'!Z18</f>
        <v>0</v>
      </c>
      <c r="D240" s="172">
        <f>'Plot (9)'!AA18</f>
        <v>0</v>
      </c>
      <c r="E240" s="172">
        <f>'Plot (9)'!AB18</f>
        <v>0</v>
      </c>
      <c r="F240" s="172" t="b">
        <f t="shared" si="45"/>
        <v>0</v>
      </c>
      <c r="G240" s="303"/>
      <c r="H240" s="290" t="str">
        <f t="shared" si="36"/>
        <v>Not Measured</v>
      </c>
      <c r="I240" s="292">
        <f t="shared" si="37"/>
        <v>0</v>
      </c>
      <c r="J240" s="292">
        <f t="shared" si="38"/>
        <v>0</v>
      </c>
      <c r="K240" s="292">
        <f t="shared" si="39"/>
        <v>0</v>
      </c>
      <c r="L240" s="292">
        <f t="shared" si="40"/>
        <v>0</v>
      </c>
      <c r="M240" s="292">
        <f t="shared" si="41"/>
        <v>0</v>
      </c>
      <c r="N240" s="292">
        <f t="shared" si="42"/>
        <v>0</v>
      </c>
      <c r="O240" s="71"/>
      <c r="P240" s="73"/>
      <c r="Q240" s="73"/>
      <c r="R240" s="166"/>
      <c r="S240" s="73"/>
      <c r="T240" s="71"/>
      <c r="U240" s="72"/>
      <c r="V240" s="73"/>
      <c r="W240" s="158"/>
      <c r="X240" s="71"/>
      <c r="Y240" s="73"/>
      <c r="Z240" s="73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71"/>
      <c r="CG240" s="71"/>
      <c r="CH240" s="71"/>
    </row>
    <row r="241" spans="1:86" s="26" customFormat="1" ht="13.5" thickBot="1">
      <c r="A241" s="268">
        <v>9</v>
      </c>
      <c r="B241" s="271">
        <f>'Plot (9)'!Y19</f>
        <v>0</v>
      </c>
      <c r="C241" s="172">
        <f>'Plot (9)'!Z19</f>
        <v>0</v>
      </c>
      <c r="D241" s="172">
        <f>'Plot (9)'!AA19</f>
        <v>0</v>
      </c>
      <c r="E241" s="172">
        <f>'Plot (9)'!AB19</f>
        <v>0</v>
      </c>
      <c r="F241" s="172" t="b">
        <f t="shared" si="45"/>
        <v>0</v>
      </c>
      <c r="G241" s="303"/>
      <c r="H241" s="290" t="str">
        <f t="shared" si="36"/>
        <v>Not Measured</v>
      </c>
      <c r="I241" s="292">
        <f t="shared" si="37"/>
        <v>0</v>
      </c>
      <c r="J241" s="292">
        <f t="shared" si="38"/>
        <v>0</v>
      </c>
      <c r="K241" s="292">
        <f t="shared" si="39"/>
        <v>0</v>
      </c>
      <c r="L241" s="292">
        <f t="shared" si="40"/>
        <v>0</v>
      </c>
      <c r="M241" s="292">
        <f t="shared" si="41"/>
        <v>0</v>
      </c>
      <c r="N241" s="292">
        <f t="shared" si="42"/>
        <v>0</v>
      </c>
      <c r="O241" s="71"/>
      <c r="P241" s="73"/>
      <c r="Q241" s="73"/>
      <c r="R241" s="166"/>
      <c r="S241" s="73"/>
      <c r="T241" s="71"/>
      <c r="U241" s="72"/>
      <c r="V241" s="73"/>
      <c r="W241" s="158"/>
      <c r="X241" s="71"/>
      <c r="Y241" s="73"/>
      <c r="Z241" s="73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71"/>
      <c r="CG241" s="71"/>
      <c r="CH241" s="71"/>
    </row>
    <row r="242" spans="1:86" s="26" customFormat="1" ht="13.5" thickBot="1">
      <c r="A242" s="268">
        <v>9</v>
      </c>
      <c r="B242" s="271">
        <f>'Plot (9)'!Y20</f>
        <v>0</v>
      </c>
      <c r="C242" s="172">
        <f>'Plot (9)'!Z20</f>
        <v>0</v>
      </c>
      <c r="D242" s="172">
        <f>'Plot (9)'!AA20</f>
        <v>0</v>
      </c>
      <c r="E242" s="172">
        <f>'Plot (9)'!AB20</f>
        <v>0</v>
      </c>
      <c r="F242" s="172" t="b">
        <f t="shared" si="45"/>
        <v>0</v>
      </c>
      <c r="G242" s="303"/>
      <c r="H242" s="290" t="str">
        <f t="shared" si="36"/>
        <v>Not Measured</v>
      </c>
      <c r="I242" s="292">
        <f t="shared" si="37"/>
        <v>0</v>
      </c>
      <c r="J242" s="292">
        <f t="shared" si="38"/>
        <v>0</v>
      </c>
      <c r="K242" s="292">
        <f t="shared" si="39"/>
        <v>0</v>
      </c>
      <c r="L242" s="292">
        <f t="shared" si="40"/>
        <v>0</v>
      </c>
      <c r="M242" s="292">
        <f t="shared" si="41"/>
        <v>0</v>
      </c>
      <c r="N242" s="292">
        <f t="shared" si="42"/>
        <v>0</v>
      </c>
      <c r="O242" s="71"/>
      <c r="P242" s="73"/>
      <c r="Q242" s="73"/>
      <c r="R242" s="166"/>
      <c r="S242" s="73"/>
      <c r="T242" s="71"/>
      <c r="U242" s="72"/>
      <c r="V242" s="73"/>
      <c r="W242" s="158"/>
      <c r="X242" s="71"/>
      <c r="Y242" s="73"/>
      <c r="Z242" s="73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71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71"/>
      <c r="CG242" s="71"/>
      <c r="CH242" s="71"/>
    </row>
    <row r="243" spans="1:86" s="26" customFormat="1" ht="13.5" thickBot="1">
      <c r="A243" s="268">
        <v>9</v>
      </c>
      <c r="B243" s="271">
        <f>'Plot (9)'!Y21</f>
        <v>0</v>
      </c>
      <c r="C243" s="172">
        <f>'Plot (9)'!Z21</f>
        <v>0</v>
      </c>
      <c r="D243" s="172">
        <f>'Plot (9)'!AA21</f>
        <v>0</v>
      </c>
      <c r="E243" s="172">
        <f>'Plot (9)'!AB21</f>
        <v>0</v>
      </c>
      <c r="F243" s="172" t="b">
        <f t="shared" si="45"/>
        <v>0</v>
      </c>
      <c r="G243" s="303"/>
      <c r="H243" s="290" t="str">
        <f t="shared" si="36"/>
        <v>Not Measured</v>
      </c>
      <c r="I243" s="292">
        <f t="shared" si="37"/>
        <v>0</v>
      </c>
      <c r="J243" s="292">
        <f t="shared" si="38"/>
        <v>0</v>
      </c>
      <c r="K243" s="292">
        <f t="shared" si="39"/>
        <v>0</v>
      </c>
      <c r="L243" s="292">
        <f t="shared" si="40"/>
        <v>0</v>
      </c>
      <c r="M243" s="292">
        <f t="shared" si="41"/>
        <v>0</v>
      </c>
      <c r="N243" s="292">
        <f t="shared" si="42"/>
        <v>0</v>
      </c>
      <c r="O243" s="71"/>
      <c r="P243" s="73"/>
      <c r="Q243" s="73"/>
      <c r="R243" s="166"/>
      <c r="S243" s="73"/>
      <c r="T243" s="71"/>
      <c r="U243" s="72"/>
      <c r="V243" s="73"/>
      <c r="W243" s="158"/>
      <c r="X243" s="71"/>
      <c r="Y243" s="73"/>
      <c r="Z243" s="73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71"/>
      <c r="CG243" s="71"/>
      <c r="CH243" s="71"/>
    </row>
    <row r="244" spans="1:86" s="26" customFormat="1" ht="13.5" thickBot="1">
      <c r="A244" s="268">
        <v>9</v>
      </c>
      <c r="B244" s="271">
        <f>'Plot (9)'!Y22</f>
        <v>0</v>
      </c>
      <c r="C244" s="172">
        <f>'Plot (9)'!Z22</f>
        <v>0</v>
      </c>
      <c r="D244" s="172">
        <f>'Plot (9)'!AA22</f>
        <v>0</v>
      </c>
      <c r="E244" s="172">
        <f>'Plot (9)'!AB22</f>
        <v>0</v>
      </c>
      <c r="F244" s="172" t="b">
        <f t="shared" si="45"/>
        <v>0</v>
      </c>
      <c r="G244" s="303"/>
      <c r="H244" s="290" t="str">
        <f t="shared" si="36"/>
        <v>Not Measured</v>
      </c>
      <c r="I244" s="292">
        <f t="shared" si="37"/>
        <v>0</v>
      </c>
      <c r="J244" s="292">
        <f t="shared" si="38"/>
        <v>0</v>
      </c>
      <c r="K244" s="292">
        <f t="shared" si="39"/>
        <v>0</v>
      </c>
      <c r="L244" s="292">
        <f t="shared" si="40"/>
        <v>0</v>
      </c>
      <c r="M244" s="292">
        <f t="shared" si="41"/>
        <v>0</v>
      </c>
      <c r="N244" s="292">
        <f t="shared" si="42"/>
        <v>0</v>
      </c>
      <c r="O244" s="71"/>
      <c r="P244" s="73"/>
      <c r="Q244" s="73"/>
      <c r="R244" s="166"/>
      <c r="S244" s="73"/>
      <c r="T244" s="71"/>
      <c r="U244" s="72"/>
      <c r="V244" s="73"/>
      <c r="W244" s="158"/>
      <c r="X244" s="71"/>
      <c r="Y244" s="73"/>
      <c r="Z244" s="73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71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71"/>
      <c r="CG244" s="71"/>
      <c r="CH244" s="71"/>
    </row>
    <row r="245" spans="1:86" s="26" customFormat="1" ht="13.5" thickBot="1">
      <c r="A245" s="268">
        <v>9</v>
      </c>
      <c r="B245" s="271">
        <f>'Plot (9)'!Y23</f>
        <v>0</v>
      </c>
      <c r="C245" s="172">
        <f>'Plot (9)'!Z23</f>
        <v>0</v>
      </c>
      <c r="D245" s="172">
        <f>'Plot (9)'!AA23</f>
        <v>0</v>
      </c>
      <c r="E245" s="172">
        <f>'Plot (9)'!AB23</f>
        <v>0</v>
      </c>
      <c r="F245" s="172" t="b">
        <f t="shared" si="45"/>
        <v>0</v>
      </c>
      <c r="G245" s="303"/>
      <c r="H245" s="290" t="str">
        <f t="shared" si="36"/>
        <v>Not Measured</v>
      </c>
      <c r="I245" s="292">
        <f t="shared" si="37"/>
        <v>0</v>
      </c>
      <c r="J245" s="292">
        <f t="shared" si="38"/>
        <v>0</v>
      </c>
      <c r="K245" s="292">
        <f t="shared" si="39"/>
        <v>0</v>
      </c>
      <c r="L245" s="292">
        <f t="shared" si="40"/>
        <v>0</v>
      </c>
      <c r="M245" s="292">
        <f t="shared" si="41"/>
        <v>0</v>
      </c>
      <c r="N245" s="292">
        <f t="shared" si="42"/>
        <v>0</v>
      </c>
      <c r="O245" s="71"/>
      <c r="P245" s="73"/>
      <c r="Q245" s="73"/>
      <c r="R245" s="166"/>
      <c r="S245" s="73"/>
      <c r="T245" s="71"/>
      <c r="U245" s="72"/>
      <c r="V245" s="73"/>
      <c r="W245" s="158"/>
      <c r="X245" s="71"/>
      <c r="Y245" s="73"/>
      <c r="Z245" s="73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71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71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71"/>
      <c r="CA245" s="71"/>
      <c r="CB245" s="71"/>
      <c r="CC245" s="71"/>
      <c r="CD245" s="71"/>
      <c r="CE245" s="71"/>
      <c r="CF245" s="71"/>
      <c r="CG245" s="71"/>
      <c r="CH245" s="71"/>
    </row>
    <row r="246" spans="1:86" s="26" customFormat="1" ht="13.5" thickBot="1">
      <c r="A246" s="268">
        <v>9</v>
      </c>
      <c r="B246" s="271">
        <f>'Plot (9)'!Y24</f>
        <v>0</v>
      </c>
      <c r="C246" s="172">
        <f>'Plot (9)'!Z24</f>
        <v>0</v>
      </c>
      <c r="D246" s="172">
        <f>'Plot (9)'!AA24</f>
        <v>0</v>
      </c>
      <c r="E246" s="172">
        <f>'Plot (9)'!AB24</f>
        <v>0</v>
      </c>
      <c r="F246" s="172" t="b">
        <f t="shared" si="45"/>
        <v>0</v>
      </c>
      <c r="G246" s="303"/>
      <c r="H246" s="290" t="str">
        <f t="shared" si="36"/>
        <v>Not Measured</v>
      </c>
      <c r="I246" s="292">
        <f t="shared" si="37"/>
        <v>0</v>
      </c>
      <c r="J246" s="292">
        <f t="shared" si="38"/>
        <v>0</v>
      </c>
      <c r="K246" s="292">
        <f t="shared" si="39"/>
        <v>0</v>
      </c>
      <c r="L246" s="292">
        <f t="shared" si="40"/>
        <v>0</v>
      </c>
      <c r="M246" s="292">
        <f t="shared" si="41"/>
        <v>0</v>
      </c>
      <c r="N246" s="292">
        <f t="shared" si="42"/>
        <v>0</v>
      </c>
      <c r="O246" s="71"/>
      <c r="P246" s="73"/>
      <c r="Q246" s="73"/>
      <c r="R246" s="166"/>
      <c r="S246" s="73"/>
      <c r="T246" s="71"/>
      <c r="U246" s="72"/>
      <c r="V246" s="73"/>
      <c r="W246" s="158"/>
      <c r="X246" s="71"/>
      <c r="Y246" s="73"/>
      <c r="Z246" s="73"/>
      <c r="AA246" s="71"/>
      <c r="AB246" s="71"/>
      <c r="AC246" s="71"/>
      <c r="AD246" s="71"/>
      <c r="AE246" s="71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  <c r="CF246" s="71"/>
      <c r="CG246" s="71"/>
      <c r="CH246" s="71"/>
    </row>
    <row r="247" spans="1:86" s="26" customFormat="1" ht="13.5" thickBot="1">
      <c r="A247" s="268">
        <v>9</v>
      </c>
      <c r="B247" s="271">
        <f>'Plot (9)'!Y25</f>
        <v>0</v>
      </c>
      <c r="C247" s="172">
        <f>'Plot (9)'!Z25</f>
        <v>0</v>
      </c>
      <c r="D247" s="172">
        <f>'Plot (9)'!AA25</f>
        <v>0</v>
      </c>
      <c r="E247" s="172">
        <f>'Plot (9)'!AB25</f>
        <v>0</v>
      </c>
      <c r="F247" s="172" t="b">
        <f t="shared" si="45"/>
        <v>0</v>
      </c>
      <c r="G247" s="303"/>
      <c r="H247" s="290" t="str">
        <f t="shared" si="36"/>
        <v>Not Measured</v>
      </c>
      <c r="I247" s="292">
        <f t="shared" si="37"/>
        <v>0</v>
      </c>
      <c r="J247" s="292">
        <f t="shared" si="38"/>
        <v>0</v>
      </c>
      <c r="K247" s="292">
        <f t="shared" si="39"/>
        <v>0</v>
      </c>
      <c r="L247" s="292">
        <f t="shared" si="40"/>
        <v>0</v>
      </c>
      <c r="M247" s="292">
        <f t="shared" si="41"/>
        <v>0</v>
      </c>
      <c r="N247" s="292">
        <f t="shared" si="42"/>
        <v>0</v>
      </c>
      <c r="O247" s="71"/>
      <c r="P247" s="73"/>
      <c r="Q247" s="73"/>
      <c r="R247" s="166"/>
      <c r="S247" s="73"/>
      <c r="T247" s="71"/>
      <c r="U247" s="72"/>
      <c r="V247" s="73"/>
      <c r="W247" s="158"/>
      <c r="X247" s="71"/>
      <c r="Y247" s="73"/>
      <c r="Z247" s="73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71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71"/>
      <c r="CA247" s="71"/>
      <c r="CB247" s="71"/>
      <c r="CC247" s="71"/>
      <c r="CD247" s="71"/>
      <c r="CE247" s="71"/>
      <c r="CF247" s="71"/>
      <c r="CG247" s="71"/>
      <c r="CH247" s="71"/>
    </row>
    <row r="248" spans="1:86" s="26" customFormat="1" ht="13.5" thickBot="1">
      <c r="A248" s="268">
        <v>9</v>
      </c>
      <c r="B248" s="271">
        <f>'Plot (9)'!Y26</f>
        <v>0</v>
      </c>
      <c r="C248" s="172">
        <f>'Plot (9)'!Z26</f>
        <v>0</v>
      </c>
      <c r="D248" s="172">
        <f>'Plot (9)'!AA26</f>
        <v>0</v>
      </c>
      <c r="E248" s="172">
        <f>'Plot (9)'!AB26</f>
        <v>0</v>
      </c>
      <c r="F248" s="172" t="b">
        <f t="shared" ref="F248:F262" si="46">F247</f>
        <v>0</v>
      </c>
      <c r="G248" s="303"/>
      <c r="H248" s="290" t="str">
        <f t="shared" si="36"/>
        <v>Not Measured</v>
      </c>
      <c r="I248" s="292">
        <f t="shared" si="37"/>
        <v>0</v>
      </c>
      <c r="J248" s="292">
        <f t="shared" si="38"/>
        <v>0</v>
      </c>
      <c r="K248" s="292">
        <f t="shared" si="39"/>
        <v>0</v>
      </c>
      <c r="L248" s="292">
        <f t="shared" si="40"/>
        <v>0</v>
      </c>
      <c r="M248" s="292">
        <f t="shared" si="41"/>
        <v>0</v>
      </c>
      <c r="N248" s="292">
        <f t="shared" si="42"/>
        <v>0</v>
      </c>
      <c r="O248" s="71"/>
      <c r="P248" s="73"/>
      <c r="Q248" s="73"/>
      <c r="R248" s="166"/>
      <c r="S248" s="73"/>
      <c r="T248" s="71"/>
      <c r="U248" s="72"/>
      <c r="V248" s="73"/>
      <c r="W248" s="158"/>
      <c r="X248" s="71"/>
      <c r="Y248" s="73"/>
      <c r="Z248" s="73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71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71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71"/>
      <c r="CA248" s="71"/>
      <c r="CB248" s="71"/>
      <c r="CC248" s="71"/>
      <c r="CD248" s="71"/>
      <c r="CE248" s="71"/>
      <c r="CF248" s="71"/>
      <c r="CG248" s="71"/>
      <c r="CH248" s="71"/>
    </row>
    <row r="249" spans="1:86" s="26" customFormat="1" ht="13.5" thickBot="1">
      <c r="A249" s="268">
        <v>9</v>
      </c>
      <c r="B249" s="271">
        <f>'Plot (9)'!Y27</f>
        <v>0</v>
      </c>
      <c r="C249" s="172">
        <f>'Plot (9)'!Z27</f>
        <v>0</v>
      </c>
      <c r="D249" s="172">
        <f>'Plot (9)'!AA27</f>
        <v>0</v>
      </c>
      <c r="E249" s="172">
        <f>'Plot (9)'!AB27</f>
        <v>0</v>
      </c>
      <c r="F249" s="172" t="b">
        <f t="shared" si="46"/>
        <v>0</v>
      </c>
      <c r="G249" s="303"/>
      <c r="H249" s="290" t="str">
        <f t="shared" si="36"/>
        <v>Not Measured</v>
      </c>
      <c r="I249" s="292">
        <f t="shared" si="37"/>
        <v>0</v>
      </c>
      <c r="J249" s="292">
        <f t="shared" si="38"/>
        <v>0</v>
      </c>
      <c r="K249" s="292">
        <f t="shared" si="39"/>
        <v>0</v>
      </c>
      <c r="L249" s="292">
        <f t="shared" si="40"/>
        <v>0</v>
      </c>
      <c r="M249" s="292">
        <f t="shared" si="41"/>
        <v>0</v>
      </c>
      <c r="N249" s="292">
        <f t="shared" si="42"/>
        <v>0</v>
      </c>
      <c r="O249" s="71"/>
      <c r="P249" s="73"/>
      <c r="Q249" s="73"/>
      <c r="R249" s="166"/>
      <c r="S249" s="73"/>
      <c r="T249" s="71"/>
      <c r="U249" s="72"/>
      <c r="V249" s="73"/>
      <c r="W249" s="158"/>
      <c r="X249" s="71"/>
      <c r="Y249" s="73"/>
      <c r="Z249" s="73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  <c r="CF249" s="71"/>
      <c r="CG249" s="71"/>
      <c r="CH249" s="71"/>
    </row>
    <row r="250" spans="1:86" s="26" customFormat="1" ht="13.5" thickBot="1">
      <c r="A250" s="268">
        <v>9</v>
      </c>
      <c r="B250" s="271">
        <f>'Plot (9)'!Y28</f>
        <v>0</v>
      </c>
      <c r="C250" s="172">
        <f>'Plot (9)'!Z28</f>
        <v>0</v>
      </c>
      <c r="D250" s="172">
        <f>'Plot (9)'!AA28</f>
        <v>0</v>
      </c>
      <c r="E250" s="172">
        <f>'Plot (9)'!AB28</f>
        <v>0</v>
      </c>
      <c r="F250" s="172" t="b">
        <f t="shared" si="46"/>
        <v>0</v>
      </c>
      <c r="G250" s="303"/>
      <c r="H250" s="290" t="str">
        <f t="shared" si="36"/>
        <v>Not Measured</v>
      </c>
      <c r="I250" s="292">
        <f t="shared" si="37"/>
        <v>0</v>
      </c>
      <c r="J250" s="292">
        <f t="shared" si="38"/>
        <v>0</v>
      </c>
      <c r="K250" s="292">
        <f t="shared" si="39"/>
        <v>0</v>
      </c>
      <c r="L250" s="292">
        <f t="shared" si="40"/>
        <v>0</v>
      </c>
      <c r="M250" s="292">
        <f t="shared" si="41"/>
        <v>0</v>
      </c>
      <c r="N250" s="292">
        <f t="shared" si="42"/>
        <v>0</v>
      </c>
      <c r="O250" s="71"/>
      <c r="P250" s="73"/>
      <c r="Q250" s="73"/>
      <c r="R250" s="166"/>
      <c r="S250" s="73"/>
      <c r="T250" s="71"/>
      <c r="U250" s="72"/>
      <c r="V250" s="73"/>
      <c r="W250" s="158"/>
      <c r="X250" s="71"/>
      <c r="Y250" s="73"/>
      <c r="Z250" s="73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71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71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71"/>
      <c r="CA250" s="71"/>
      <c r="CB250" s="71"/>
      <c r="CC250" s="71"/>
      <c r="CD250" s="71"/>
      <c r="CE250" s="71"/>
      <c r="CF250" s="71"/>
      <c r="CG250" s="71"/>
      <c r="CH250" s="71"/>
    </row>
    <row r="251" spans="1:86" s="26" customFormat="1" ht="13.5" thickBot="1">
      <c r="A251" s="268">
        <v>9</v>
      </c>
      <c r="B251" s="271">
        <f>'Plot (9)'!Y29</f>
        <v>0</v>
      </c>
      <c r="C251" s="172">
        <f>'Plot (9)'!Z29</f>
        <v>0</v>
      </c>
      <c r="D251" s="172">
        <f>'Plot (9)'!AA29</f>
        <v>0</v>
      </c>
      <c r="E251" s="172">
        <f>'Plot (9)'!AB29</f>
        <v>0</v>
      </c>
      <c r="F251" s="172" t="b">
        <f t="shared" si="46"/>
        <v>0</v>
      </c>
      <c r="G251" s="303"/>
      <c r="H251" s="290" t="str">
        <f t="shared" si="36"/>
        <v>Not Measured</v>
      </c>
      <c r="I251" s="292">
        <f t="shared" si="37"/>
        <v>0</v>
      </c>
      <c r="J251" s="292">
        <f t="shared" si="38"/>
        <v>0</v>
      </c>
      <c r="K251" s="292">
        <f t="shared" si="39"/>
        <v>0</v>
      </c>
      <c r="L251" s="292">
        <f t="shared" si="40"/>
        <v>0</v>
      </c>
      <c r="M251" s="292">
        <f t="shared" si="41"/>
        <v>0</v>
      </c>
      <c r="N251" s="292">
        <f t="shared" si="42"/>
        <v>0</v>
      </c>
      <c r="O251" s="71"/>
      <c r="P251" s="73"/>
      <c r="Q251" s="73"/>
      <c r="R251" s="166"/>
      <c r="S251" s="73"/>
      <c r="T251" s="71"/>
      <c r="U251" s="72"/>
      <c r="V251" s="73"/>
      <c r="W251" s="158"/>
      <c r="X251" s="71"/>
      <c r="Y251" s="73"/>
      <c r="Z251" s="73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71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71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71"/>
      <c r="CA251" s="71"/>
      <c r="CB251" s="71"/>
      <c r="CC251" s="71"/>
      <c r="CD251" s="71"/>
      <c r="CE251" s="71"/>
      <c r="CF251" s="71"/>
      <c r="CG251" s="71"/>
      <c r="CH251" s="71"/>
    </row>
    <row r="252" spans="1:86" s="26" customFormat="1" ht="13.5" thickBot="1">
      <c r="A252" s="268">
        <v>9</v>
      </c>
      <c r="B252" s="271">
        <f>'Plot (9)'!Y30</f>
        <v>0</v>
      </c>
      <c r="C252" s="172">
        <f>'Plot (9)'!Z30</f>
        <v>0</v>
      </c>
      <c r="D252" s="172">
        <f>'Plot (9)'!AA30</f>
        <v>0</v>
      </c>
      <c r="E252" s="172">
        <f>'Plot (9)'!AB30</f>
        <v>0</v>
      </c>
      <c r="F252" s="172" t="b">
        <f t="shared" si="46"/>
        <v>0</v>
      </c>
      <c r="G252" s="303"/>
      <c r="H252" s="290" t="str">
        <f t="shared" si="36"/>
        <v>Not Measured</v>
      </c>
      <c r="I252" s="292">
        <f t="shared" si="37"/>
        <v>0</v>
      </c>
      <c r="J252" s="292">
        <f t="shared" si="38"/>
        <v>0</v>
      </c>
      <c r="K252" s="292">
        <f t="shared" si="39"/>
        <v>0</v>
      </c>
      <c r="L252" s="292">
        <f t="shared" si="40"/>
        <v>0</v>
      </c>
      <c r="M252" s="292">
        <f t="shared" si="41"/>
        <v>0</v>
      </c>
      <c r="N252" s="292">
        <f t="shared" si="42"/>
        <v>0</v>
      </c>
      <c r="O252" s="71"/>
      <c r="P252" s="73"/>
      <c r="Q252" s="73"/>
      <c r="R252" s="166"/>
      <c r="S252" s="73"/>
      <c r="T252" s="71"/>
      <c r="U252" s="72"/>
      <c r="V252" s="73"/>
      <c r="W252" s="158"/>
      <c r="X252" s="71"/>
      <c r="Y252" s="73"/>
      <c r="Z252" s="73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71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71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71"/>
      <c r="CA252" s="71"/>
      <c r="CB252" s="71"/>
      <c r="CC252" s="71"/>
      <c r="CD252" s="71"/>
      <c r="CE252" s="71"/>
      <c r="CF252" s="71"/>
      <c r="CG252" s="71"/>
      <c r="CH252" s="71"/>
    </row>
    <row r="253" spans="1:86" s="26" customFormat="1" ht="13.5" thickBot="1">
      <c r="A253" s="268">
        <v>9</v>
      </c>
      <c r="B253" s="271">
        <f>'Plot (9)'!Y31</f>
        <v>0</v>
      </c>
      <c r="C253" s="172">
        <f>'Plot (9)'!Z31</f>
        <v>0</v>
      </c>
      <c r="D253" s="172">
        <f>'Plot (9)'!AA31</f>
        <v>0</v>
      </c>
      <c r="E253" s="172">
        <f>'Plot (9)'!AB31</f>
        <v>0</v>
      </c>
      <c r="F253" s="172" t="b">
        <f t="shared" si="46"/>
        <v>0</v>
      </c>
      <c r="G253" s="303"/>
      <c r="H253" s="290" t="str">
        <f t="shared" si="36"/>
        <v>Not Measured</v>
      </c>
      <c r="I253" s="292">
        <f t="shared" si="37"/>
        <v>0</v>
      </c>
      <c r="J253" s="292">
        <f t="shared" si="38"/>
        <v>0</v>
      </c>
      <c r="K253" s="292">
        <f t="shared" si="39"/>
        <v>0</v>
      </c>
      <c r="L253" s="292">
        <f t="shared" si="40"/>
        <v>0</v>
      </c>
      <c r="M253" s="292">
        <f t="shared" si="41"/>
        <v>0</v>
      </c>
      <c r="N253" s="292">
        <f t="shared" si="42"/>
        <v>0</v>
      </c>
      <c r="O253" s="71"/>
      <c r="P253" s="73"/>
      <c r="Q253" s="73"/>
      <c r="R253" s="166"/>
      <c r="S253" s="73"/>
      <c r="T253" s="71"/>
      <c r="U253" s="72"/>
      <c r="V253" s="73"/>
      <c r="W253" s="158"/>
      <c r="X253" s="71"/>
      <c r="Y253" s="73"/>
      <c r="Z253" s="73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71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71"/>
      <c r="CA253" s="71"/>
      <c r="CB253" s="71"/>
      <c r="CC253" s="71"/>
      <c r="CD253" s="71"/>
      <c r="CE253" s="71"/>
      <c r="CF253" s="71"/>
      <c r="CG253" s="71"/>
      <c r="CH253" s="71"/>
    </row>
    <row r="254" spans="1:86" s="26" customFormat="1" ht="13.5" thickBot="1">
      <c r="A254" s="268">
        <v>9</v>
      </c>
      <c r="B254" s="271">
        <f>'Plot (9)'!Y32</f>
        <v>0</v>
      </c>
      <c r="C254" s="172">
        <f>'Plot (9)'!Z32</f>
        <v>0</v>
      </c>
      <c r="D254" s="172">
        <f>'Plot (9)'!AA32</f>
        <v>0</v>
      </c>
      <c r="E254" s="172">
        <f>'Plot (9)'!AB32</f>
        <v>0</v>
      </c>
      <c r="F254" s="172" t="b">
        <f t="shared" si="46"/>
        <v>0</v>
      </c>
      <c r="G254" s="303"/>
      <c r="H254" s="290" t="str">
        <f t="shared" si="36"/>
        <v>Not Measured</v>
      </c>
      <c r="I254" s="292">
        <f t="shared" si="37"/>
        <v>0</v>
      </c>
      <c r="J254" s="292">
        <f t="shared" si="38"/>
        <v>0</v>
      </c>
      <c r="K254" s="292">
        <f t="shared" si="39"/>
        <v>0</v>
      </c>
      <c r="L254" s="292">
        <f t="shared" si="40"/>
        <v>0</v>
      </c>
      <c r="M254" s="292">
        <f t="shared" si="41"/>
        <v>0</v>
      </c>
      <c r="N254" s="292">
        <f t="shared" si="42"/>
        <v>0</v>
      </c>
      <c r="O254" s="71"/>
      <c r="P254" s="73"/>
      <c r="Q254" s="73"/>
      <c r="R254" s="166"/>
      <c r="S254" s="73"/>
      <c r="T254" s="71"/>
      <c r="U254" s="72"/>
      <c r="V254" s="73"/>
      <c r="W254" s="158"/>
      <c r="X254" s="71"/>
      <c r="Y254" s="73"/>
      <c r="Z254" s="73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71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71"/>
      <c r="CA254" s="71"/>
      <c r="CB254" s="71"/>
      <c r="CC254" s="71"/>
      <c r="CD254" s="71"/>
      <c r="CE254" s="71"/>
      <c r="CF254" s="71"/>
      <c r="CG254" s="71"/>
      <c r="CH254" s="71"/>
    </row>
    <row r="255" spans="1:86" s="26" customFormat="1" ht="13.5" thickBot="1">
      <c r="A255" s="268">
        <v>9</v>
      </c>
      <c r="B255" s="271">
        <f>'Plot (9)'!Y33</f>
        <v>0</v>
      </c>
      <c r="C255" s="172">
        <f>'Plot (9)'!Z33</f>
        <v>0</v>
      </c>
      <c r="D255" s="172">
        <f>'Plot (9)'!AA33</f>
        <v>0</v>
      </c>
      <c r="E255" s="172">
        <f>'Plot (9)'!AB33</f>
        <v>0</v>
      </c>
      <c r="F255" s="172" t="b">
        <f t="shared" si="46"/>
        <v>0</v>
      </c>
      <c r="G255" s="303"/>
      <c r="H255" s="290" t="str">
        <f t="shared" si="36"/>
        <v>Not Measured</v>
      </c>
      <c r="I255" s="292">
        <f t="shared" si="37"/>
        <v>0</v>
      </c>
      <c r="J255" s="292">
        <f t="shared" si="38"/>
        <v>0</v>
      </c>
      <c r="K255" s="292">
        <f t="shared" si="39"/>
        <v>0</v>
      </c>
      <c r="L255" s="292">
        <f t="shared" si="40"/>
        <v>0</v>
      </c>
      <c r="M255" s="292">
        <f t="shared" si="41"/>
        <v>0</v>
      </c>
      <c r="N255" s="292">
        <f t="shared" si="42"/>
        <v>0</v>
      </c>
      <c r="O255" s="71"/>
      <c r="P255" s="73"/>
      <c r="Q255" s="73"/>
      <c r="R255" s="166"/>
      <c r="S255" s="73"/>
      <c r="T255" s="71"/>
      <c r="U255" s="72"/>
      <c r="V255" s="73"/>
      <c r="W255" s="158"/>
      <c r="X255" s="71"/>
      <c r="Y255" s="73"/>
      <c r="Z255" s="73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71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71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71"/>
      <c r="CA255" s="71"/>
      <c r="CB255" s="71"/>
      <c r="CC255" s="71"/>
      <c r="CD255" s="71"/>
      <c r="CE255" s="71"/>
      <c r="CF255" s="71"/>
      <c r="CG255" s="71"/>
      <c r="CH255" s="71"/>
    </row>
    <row r="256" spans="1:86" s="26" customFormat="1" ht="13.5" thickBot="1">
      <c r="A256" s="268">
        <v>9</v>
      </c>
      <c r="B256" s="271">
        <f>'Plot (9)'!Y34</f>
        <v>0</v>
      </c>
      <c r="C256" s="172">
        <f>'Plot (9)'!Z34</f>
        <v>0</v>
      </c>
      <c r="D256" s="172">
        <f>'Plot (9)'!AA34</f>
        <v>0</v>
      </c>
      <c r="E256" s="172">
        <f>'Plot (9)'!AB34</f>
        <v>0</v>
      </c>
      <c r="F256" s="172" t="b">
        <f t="shared" si="46"/>
        <v>0</v>
      </c>
      <c r="G256" s="303"/>
      <c r="H256" s="290" t="str">
        <f t="shared" si="36"/>
        <v>Not Measured</v>
      </c>
      <c r="I256" s="292">
        <f t="shared" si="37"/>
        <v>0</v>
      </c>
      <c r="J256" s="292">
        <f t="shared" si="38"/>
        <v>0</v>
      </c>
      <c r="K256" s="292">
        <f t="shared" si="39"/>
        <v>0</v>
      </c>
      <c r="L256" s="292">
        <f t="shared" si="40"/>
        <v>0</v>
      </c>
      <c r="M256" s="292">
        <f t="shared" si="41"/>
        <v>0</v>
      </c>
      <c r="N256" s="292">
        <f t="shared" si="42"/>
        <v>0</v>
      </c>
      <c r="O256" s="71"/>
      <c r="P256" s="73"/>
      <c r="Q256" s="73"/>
      <c r="R256" s="166"/>
      <c r="S256" s="73"/>
      <c r="T256" s="71"/>
      <c r="U256" s="72"/>
      <c r="V256" s="73"/>
      <c r="W256" s="158"/>
      <c r="X256" s="71"/>
      <c r="Y256" s="73"/>
      <c r="Z256" s="73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71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71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71"/>
      <c r="CA256" s="71"/>
      <c r="CB256" s="71"/>
      <c r="CC256" s="71"/>
      <c r="CD256" s="71"/>
      <c r="CE256" s="71"/>
      <c r="CF256" s="71"/>
      <c r="CG256" s="71"/>
      <c r="CH256" s="71"/>
    </row>
    <row r="257" spans="1:86" s="26" customFormat="1" ht="13.5" thickBot="1">
      <c r="A257" s="268">
        <v>9</v>
      </c>
      <c r="B257" s="271">
        <f>'Plot (9)'!Y35</f>
        <v>0</v>
      </c>
      <c r="C257" s="172">
        <f>'Plot (9)'!Z35</f>
        <v>0</v>
      </c>
      <c r="D257" s="172">
        <f>'Plot (9)'!AA35</f>
        <v>0</v>
      </c>
      <c r="E257" s="172">
        <f>'Plot (9)'!AB35</f>
        <v>0</v>
      </c>
      <c r="F257" s="172" t="b">
        <f t="shared" si="46"/>
        <v>0</v>
      </c>
      <c r="G257" s="303"/>
      <c r="H257" s="290" t="str">
        <f t="shared" si="36"/>
        <v>Not Measured</v>
      </c>
      <c r="I257" s="292">
        <f t="shared" si="37"/>
        <v>0</v>
      </c>
      <c r="J257" s="292">
        <f t="shared" si="38"/>
        <v>0</v>
      </c>
      <c r="K257" s="292">
        <f t="shared" si="39"/>
        <v>0</v>
      </c>
      <c r="L257" s="292">
        <f t="shared" si="40"/>
        <v>0</v>
      </c>
      <c r="M257" s="292">
        <f t="shared" si="41"/>
        <v>0</v>
      </c>
      <c r="N257" s="292">
        <f t="shared" si="42"/>
        <v>0</v>
      </c>
      <c r="O257" s="71"/>
      <c r="P257" s="73"/>
      <c r="Q257" s="73"/>
      <c r="R257" s="166"/>
      <c r="S257" s="73"/>
      <c r="T257" s="71"/>
      <c r="U257" s="72"/>
      <c r="V257" s="73"/>
      <c r="W257" s="158"/>
      <c r="X257" s="71"/>
      <c r="Y257" s="73"/>
      <c r="Z257" s="73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  <c r="CF257" s="71"/>
      <c r="CG257" s="71"/>
      <c r="CH257" s="71"/>
    </row>
    <row r="258" spans="1:86" s="26" customFormat="1" ht="13.5" thickBot="1">
      <c r="A258" s="268">
        <v>9</v>
      </c>
      <c r="B258" s="271">
        <f>'Plot (9)'!Y36</f>
        <v>0</v>
      </c>
      <c r="C258" s="172">
        <f>'Plot (9)'!Z36</f>
        <v>0</v>
      </c>
      <c r="D258" s="172">
        <f>'Plot (9)'!AA36</f>
        <v>0</v>
      </c>
      <c r="E258" s="172">
        <f>'Plot (9)'!AB36</f>
        <v>0</v>
      </c>
      <c r="F258" s="172" t="b">
        <f t="shared" si="46"/>
        <v>0</v>
      </c>
      <c r="G258" s="303"/>
      <c r="H258" s="290" t="str">
        <f t="shared" si="36"/>
        <v>Not Measured</v>
      </c>
      <c r="I258" s="292">
        <f t="shared" si="37"/>
        <v>0</v>
      </c>
      <c r="J258" s="292">
        <f t="shared" si="38"/>
        <v>0</v>
      </c>
      <c r="K258" s="292">
        <f t="shared" si="39"/>
        <v>0</v>
      </c>
      <c r="L258" s="292">
        <f t="shared" si="40"/>
        <v>0</v>
      </c>
      <c r="M258" s="292">
        <f t="shared" si="41"/>
        <v>0</v>
      </c>
      <c r="N258" s="292">
        <f t="shared" si="42"/>
        <v>0</v>
      </c>
      <c r="O258" s="71"/>
      <c r="P258" s="73"/>
      <c r="Q258" s="73"/>
      <c r="R258" s="166"/>
      <c r="S258" s="73"/>
      <c r="T258" s="71"/>
      <c r="U258" s="72"/>
      <c r="V258" s="73"/>
      <c r="W258" s="158"/>
      <c r="X258" s="71"/>
      <c r="Y258" s="73"/>
      <c r="Z258" s="73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71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71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71"/>
      <c r="CA258" s="71"/>
      <c r="CB258" s="71"/>
      <c r="CC258" s="71"/>
      <c r="CD258" s="71"/>
      <c r="CE258" s="71"/>
      <c r="CF258" s="71"/>
      <c r="CG258" s="71"/>
      <c r="CH258" s="71"/>
    </row>
    <row r="259" spans="1:86" s="26" customFormat="1" ht="13.5" thickBot="1">
      <c r="A259" s="268">
        <v>9</v>
      </c>
      <c r="B259" s="271">
        <f>'Plot (9)'!Y37</f>
        <v>0</v>
      </c>
      <c r="C259" s="172">
        <f>'Plot (9)'!Z37</f>
        <v>0</v>
      </c>
      <c r="D259" s="172">
        <f>'Plot (9)'!AA37</f>
        <v>0</v>
      </c>
      <c r="E259" s="172">
        <f>'Plot (9)'!AB37</f>
        <v>0</v>
      </c>
      <c r="F259" s="172" t="b">
        <f t="shared" si="46"/>
        <v>0</v>
      </c>
      <c r="G259" s="303"/>
      <c r="H259" s="290" t="str">
        <f t="shared" ref="H259:H291" si="47">IF(D259=0,"Not Measured",(IF((B259)=0,"No Species",IF((B259)="Plc",POWER(10,(-4.349054+(1.82276*LOG10(C259))+(1.10812*LOG10(D259)))),IF((B259)="Pli",POWER(10,(-4.349054+(1.82276*LOG10(C259))+(1.10812*LOG10(D259)))),IF((B259)="Cw",POWER(10,(-4.139118+(1.71677*LOG10(C259))+(1.04742*LOG10(D259)))),IF((B259)="Bl",POWER(10,(-4.266202+(1.78296*LOG10(C259))+(1.10382*LOG10(D259)))),IF((B259)="Fdc",POWER(10,(-4.319071+(1.81382*LOG10(C259))+(1.04242*LOG10(D259)))),IF((B259)="Hw",POWER(10,(-4.41882+(1.86778*LOG10(C259))+(1.09989*LOG10(D259)))),IF((B259)="Ss",POWER(10,(-4.310416+(1.82284*LOG10(C259))+(1.05729*LOG10(D259)))),IF((B259)="Sx",POWER(10,(-4.310416+(1.82284*LOG10(C259))+(1.05729*LOG10(D259)))),IF((B259)="Se",POWER(10,(-4.310416+(1.82284*LOG10(C259))+(1.05729*LOG10(D259)))),IF((B259)="Dr",POWER(10,(-4.431705+(1.89057*LOG10(C259))+(1.09077*LOG10(D259)))),IF((B259)="Pw",POWER(10,(-4.3005226+(1.8578*LOG10(C259))+(1.02225*LOG10(D259)))),IF((B259)="Yc",POWER(10,(-4.187127+(1.77736*LOG10(C259))+(1.03299*LOG10(D259)))),"Unknown Species")))))))))))))))</f>
        <v>Not Measured</v>
      </c>
      <c r="I259" s="292">
        <f t="shared" ref="I259:I291" si="48">0.00007854*(C259^2)</f>
        <v>0</v>
      </c>
      <c r="J259" s="292">
        <f t="shared" ref="J259:J291" si="49">IF(E259=0,I259,0)</f>
        <v>0</v>
      </c>
      <c r="K259" s="292">
        <f t="shared" ref="K259:K291" si="50">IF(E259&gt;0,I259,0)</f>
        <v>0</v>
      </c>
      <c r="L259" s="292">
        <f t="shared" ref="L259:L291" si="51">IF(E259="DSG",I259, (IF(E259="DSS",I259, (IF(E259="DSC",I259, (IF(E259="DSB",I259,0)))))))</f>
        <v>0</v>
      </c>
      <c r="M259" s="292">
        <f t="shared" ref="M259:M291" si="52">IF(E259="DRA",I259, (IF(E259="DRL",I259, (IF(E259="DRT",I259, (IF(E259="DRN",I259, (IF(E259="DRB",I259,0)))))))))</f>
        <v>0</v>
      </c>
      <c r="N259" s="292">
        <f t="shared" ref="N259:N291" si="53">IF(E259="IBM",I259,0)</f>
        <v>0</v>
      </c>
      <c r="O259" s="71"/>
      <c r="P259" s="73"/>
      <c r="Q259" s="73"/>
      <c r="R259" s="166"/>
      <c r="S259" s="73"/>
      <c r="T259" s="71"/>
      <c r="U259" s="72"/>
      <c r="V259" s="73"/>
      <c r="W259" s="158"/>
      <c r="X259" s="71"/>
      <c r="Y259" s="73"/>
      <c r="Z259" s="73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71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71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71"/>
      <c r="CA259" s="71"/>
      <c r="CB259" s="71"/>
      <c r="CC259" s="71"/>
      <c r="CD259" s="71"/>
      <c r="CE259" s="71"/>
      <c r="CF259" s="71"/>
      <c r="CG259" s="71"/>
      <c r="CH259" s="71"/>
    </row>
    <row r="260" spans="1:86" s="26" customFormat="1" ht="13.5" thickBot="1">
      <c r="A260" s="268">
        <v>9</v>
      </c>
      <c r="B260" s="271">
        <f>'Plot (9)'!Y38</f>
        <v>0</v>
      </c>
      <c r="C260" s="172">
        <f>'Plot (9)'!Z38</f>
        <v>0</v>
      </c>
      <c r="D260" s="172">
        <f>'Plot (9)'!AA38</f>
        <v>0</v>
      </c>
      <c r="E260" s="172">
        <f>'Plot (9)'!AB38</f>
        <v>0</v>
      </c>
      <c r="F260" s="172" t="b">
        <f t="shared" si="46"/>
        <v>0</v>
      </c>
      <c r="G260" s="303"/>
      <c r="H260" s="290" t="str">
        <f t="shared" si="47"/>
        <v>Not Measured</v>
      </c>
      <c r="I260" s="292">
        <f t="shared" si="48"/>
        <v>0</v>
      </c>
      <c r="J260" s="292">
        <f t="shared" si="49"/>
        <v>0</v>
      </c>
      <c r="K260" s="292">
        <f t="shared" si="50"/>
        <v>0</v>
      </c>
      <c r="L260" s="292">
        <f t="shared" si="51"/>
        <v>0</v>
      </c>
      <c r="M260" s="292">
        <f t="shared" si="52"/>
        <v>0</v>
      </c>
      <c r="N260" s="292">
        <f t="shared" si="53"/>
        <v>0</v>
      </c>
      <c r="O260" s="71"/>
      <c r="P260" s="73"/>
      <c r="Q260" s="73"/>
      <c r="R260" s="166"/>
      <c r="S260" s="73"/>
      <c r="T260" s="71"/>
      <c r="U260" s="72"/>
      <c r="V260" s="73"/>
      <c r="W260" s="158"/>
      <c r="X260" s="71"/>
      <c r="Y260" s="73"/>
      <c r="Z260" s="73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  <c r="CF260" s="71"/>
      <c r="CG260" s="71"/>
      <c r="CH260" s="71"/>
    </row>
    <row r="261" spans="1:86" s="26" customFormat="1" ht="13.5" thickBot="1">
      <c r="A261" s="268">
        <v>9</v>
      </c>
      <c r="B261" s="271">
        <f>'Plot (9)'!Y39</f>
        <v>0</v>
      </c>
      <c r="C261" s="172">
        <f>'Plot (9)'!Z39</f>
        <v>0</v>
      </c>
      <c r="D261" s="172">
        <f>'Plot (9)'!AA39</f>
        <v>0</v>
      </c>
      <c r="E261" s="172">
        <f>'Plot (9)'!AB39</f>
        <v>0</v>
      </c>
      <c r="F261" s="172" t="b">
        <f t="shared" si="46"/>
        <v>0</v>
      </c>
      <c r="G261" s="303"/>
      <c r="H261" s="290" t="str">
        <f t="shared" si="47"/>
        <v>Not Measured</v>
      </c>
      <c r="I261" s="292">
        <f t="shared" si="48"/>
        <v>0</v>
      </c>
      <c r="J261" s="292">
        <f t="shared" si="49"/>
        <v>0</v>
      </c>
      <c r="K261" s="292">
        <f t="shared" si="50"/>
        <v>0</v>
      </c>
      <c r="L261" s="292">
        <f t="shared" si="51"/>
        <v>0</v>
      </c>
      <c r="M261" s="292">
        <f t="shared" si="52"/>
        <v>0</v>
      </c>
      <c r="N261" s="292">
        <f t="shared" si="53"/>
        <v>0</v>
      </c>
      <c r="O261" s="71"/>
      <c r="P261" s="73"/>
      <c r="Q261" s="73"/>
      <c r="R261" s="166"/>
      <c r="S261" s="73"/>
      <c r="T261" s="71"/>
      <c r="U261" s="72"/>
      <c r="V261" s="73"/>
      <c r="W261" s="158"/>
      <c r="X261" s="71"/>
      <c r="Y261" s="73"/>
      <c r="Z261" s="73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71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71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71"/>
      <c r="CA261" s="71"/>
      <c r="CB261" s="71"/>
      <c r="CC261" s="71"/>
      <c r="CD261" s="71"/>
      <c r="CE261" s="71"/>
      <c r="CF261" s="71"/>
      <c r="CG261" s="71"/>
      <c r="CH261" s="71"/>
    </row>
    <row r="262" spans="1:86" s="26" customFormat="1" ht="13.5" thickBot="1">
      <c r="A262" s="273">
        <v>9</v>
      </c>
      <c r="B262" s="272">
        <f>'Plot (9)'!Y40</f>
        <v>0</v>
      </c>
      <c r="C262" s="97">
        <f>'Plot (9)'!Z40</f>
        <v>0</v>
      </c>
      <c r="D262" s="97">
        <f>'Plot (9)'!AA40</f>
        <v>0</v>
      </c>
      <c r="E262" s="97">
        <f>'Plot (9)'!AB40</f>
        <v>0</v>
      </c>
      <c r="F262" s="97" t="b">
        <f t="shared" si="46"/>
        <v>0</v>
      </c>
      <c r="G262" s="304"/>
      <c r="H262" s="290" t="str">
        <f t="shared" si="47"/>
        <v>Not Measured</v>
      </c>
      <c r="I262" s="305">
        <f t="shared" si="48"/>
        <v>0</v>
      </c>
      <c r="J262" s="305">
        <f t="shared" si="49"/>
        <v>0</v>
      </c>
      <c r="K262" s="305">
        <f t="shared" si="50"/>
        <v>0</v>
      </c>
      <c r="L262" s="305">
        <f t="shared" si="51"/>
        <v>0</v>
      </c>
      <c r="M262" s="305">
        <f t="shared" si="52"/>
        <v>0</v>
      </c>
      <c r="N262" s="305">
        <f t="shared" si="53"/>
        <v>0</v>
      </c>
      <c r="O262" s="71"/>
      <c r="P262" s="73"/>
      <c r="Q262" s="73"/>
      <c r="R262" s="166"/>
      <c r="S262" s="73"/>
      <c r="T262" s="71"/>
      <c r="U262" s="72"/>
      <c r="V262" s="73"/>
      <c r="W262" s="158"/>
      <c r="X262" s="71"/>
      <c r="Y262" s="73"/>
      <c r="Z262" s="73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71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71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71"/>
      <c r="CA262" s="71"/>
      <c r="CB262" s="71"/>
      <c r="CC262" s="71"/>
      <c r="CD262" s="71"/>
      <c r="CE262" s="71"/>
      <c r="CF262" s="71"/>
      <c r="CG262" s="71"/>
      <c r="CH262" s="71"/>
    </row>
    <row r="263" spans="1:86" s="26" customFormat="1" ht="13.5" thickBot="1">
      <c r="A263" s="268">
        <v>10</v>
      </c>
      <c r="B263" s="271">
        <f>'Plot (10)'!Y12</f>
        <v>0</v>
      </c>
      <c r="C263" s="172">
        <f>'Plot (10)'!Z12</f>
        <v>0</v>
      </c>
      <c r="D263" s="172">
        <f>'Plot (10)'!AA12</f>
        <v>0</v>
      </c>
      <c r="E263" s="172">
        <f>'Plot (10)'!AB12</f>
        <v>0</v>
      </c>
      <c r="F263" s="172" t="b">
        <f>F247</f>
        <v>0</v>
      </c>
      <c r="G263" s="303"/>
      <c r="H263" s="290" t="str">
        <f t="shared" si="47"/>
        <v>Not Measured</v>
      </c>
      <c r="I263" s="292">
        <f t="shared" si="48"/>
        <v>0</v>
      </c>
      <c r="J263" s="292">
        <f t="shared" si="49"/>
        <v>0</v>
      </c>
      <c r="K263" s="292">
        <f t="shared" si="50"/>
        <v>0</v>
      </c>
      <c r="L263" s="292">
        <f t="shared" si="51"/>
        <v>0</v>
      </c>
      <c r="M263" s="292">
        <f t="shared" si="52"/>
        <v>0</v>
      </c>
      <c r="N263" s="292">
        <f t="shared" si="53"/>
        <v>0</v>
      </c>
      <c r="O263" s="71"/>
      <c r="P263" s="73"/>
      <c r="Q263" s="73"/>
      <c r="R263" s="166"/>
      <c r="S263" s="73"/>
      <c r="T263" s="71"/>
      <c r="U263" s="72"/>
      <c r="V263" s="73"/>
      <c r="W263" s="158"/>
      <c r="X263" s="71"/>
      <c r="Y263" s="73"/>
      <c r="Z263" s="73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  <c r="CF263" s="71"/>
      <c r="CG263" s="71"/>
      <c r="CH263" s="71"/>
    </row>
    <row r="264" spans="1:86" s="26" customFormat="1" ht="13.5" thickBot="1">
      <c r="A264" s="268">
        <v>10</v>
      </c>
      <c r="B264" s="271">
        <f>'Plot (10)'!Y13</f>
        <v>0</v>
      </c>
      <c r="C264" s="172">
        <f>'Plot (10)'!Z13</f>
        <v>0</v>
      </c>
      <c r="D264" s="172">
        <f>'Plot (10)'!AA13</f>
        <v>0</v>
      </c>
      <c r="E264" s="172">
        <f>'Plot (10)'!AB13</f>
        <v>0</v>
      </c>
      <c r="F264" s="172" t="b">
        <f>F263</f>
        <v>0</v>
      </c>
      <c r="G264" s="303"/>
      <c r="H264" s="290" t="str">
        <f t="shared" si="47"/>
        <v>Not Measured</v>
      </c>
      <c r="I264" s="292">
        <f t="shared" si="48"/>
        <v>0</v>
      </c>
      <c r="J264" s="292">
        <f t="shared" si="49"/>
        <v>0</v>
      </c>
      <c r="K264" s="292">
        <f t="shared" si="50"/>
        <v>0</v>
      </c>
      <c r="L264" s="292">
        <f t="shared" si="51"/>
        <v>0</v>
      </c>
      <c r="M264" s="292">
        <f t="shared" si="52"/>
        <v>0</v>
      </c>
      <c r="N264" s="292">
        <f t="shared" si="53"/>
        <v>0</v>
      </c>
      <c r="O264" s="71"/>
      <c r="P264" s="73"/>
      <c r="Q264" s="73"/>
      <c r="R264" s="166"/>
      <c r="S264" s="73"/>
      <c r="T264" s="71"/>
      <c r="U264" s="72"/>
      <c r="V264" s="73"/>
      <c r="W264" s="158"/>
      <c r="X264" s="71"/>
      <c r="Y264" s="73"/>
      <c r="Z264" s="73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71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71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71"/>
      <c r="CA264" s="71"/>
      <c r="CB264" s="71"/>
      <c r="CC264" s="71"/>
      <c r="CD264" s="71"/>
      <c r="CE264" s="71"/>
      <c r="CF264" s="71"/>
      <c r="CG264" s="71"/>
      <c r="CH264" s="71"/>
    </row>
    <row r="265" spans="1:86" s="26" customFormat="1" ht="13.5" thickBot="1">
      <c r="A265" s="268">
        <v>10</v>
      </c>
      <c r="B265" s="271">
        <f>'Plot (10)'!Y14</f>
        <v>0</v>
      </c>
      <c r="C265" s="172">
        <f>'Plot (10)'!Z14</f>
        <v>0</v>
      </c>
      <c r="D265" s="172">
        <f>'Plot (10)'!AA14</f>
        <v>0</v>
      </c>
      <c r="E265" s="172">
        <f>'Plot (10)'!AB14</f>
        <v>0</v>
      </c>
      <c r="F265" s="172" t="b">
        <f>F264</f>
        <v>0</v>
      </c>
      <c r="G265" s="303"/>
      <c r="H265" s="290" t="str">
        <f t="shared" si="47"/>
        <v>Not Measured</v>
      </c>
      <c r="I265" s="292">
        <f t="shared" si="48"/>
        <v>0</v>
      </c>
      <c r="J265" s="292">
        <f t="shared" si="49"/>
        <v>0</v>
      </c>
      <c r="K265" s="292">
        <f t="shared" si="50"/>
        <v>0</v>
      </c>
      <c r="L265" s="292">
        <f t="shared" si="51"/>
        <v>0</v>
      </c>
      <c r="M265" s="292">
        <f t="shared" si="52"/>
        <v>0</v>
      </c>
      <c r="N265" s="292">
        <f t="shared" si="53"/>
        <v>0</v>
      </c>
      <c r="O265" s="71"/>
      <c r="P265" s="73"/>
      <c r="Q265" s="73"/>
      <c r="R265" s="166"/>
      <c r="S265" s="73"/>
      <c r="T265" s="71"/>
      <c r="U265" s="72"/>
      <c r="V265" s="73"/>
      <c r="W265" s="158"/>
      <c r="X265" s="71"/>
      <c r="Y265" s="73"/>
      <c r="Z265" s="73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71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71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71"/>
      <c r="CA265" s="71"/>
      <c r="CB265" s="71"/>
      <c r="CC265" s="71"/>
      <c r="CD265" s="71"/>
      <c r="CE265" s="71"/>
      <c r="CF265" s="71"/>
      <c r="CG265" s="71"/>
      <c r="CH265" s="71"/>
    </row>
    <row r="266" spans="1:86" s="26" customFormat="1" ht="13.5" thickBot="1">
      <c r="A266" s="268">
        <v>10</v>
      </c>
      <c r="B266" s="271">
        <f>'Plot (10)'!Y15</f>
        <v>0</v>
      </c>
      <c r="C266" s="172">
        <f>'Plot (10)'!Z15</f>
        <v>0</v>
      </c>
      <c r="D266" s="172">
        <f>'Plot (10)'!AA15</f>
        <v>0</v>
      </c>
      <c r="E266" s="172">
        <f>'Plot (10)'!AB15</f>
        <v>0</v>
      </c>
      <c r="F266" s="172" t="b">
        <f>F265</f>
        <v>0</v>
      </c>
      <c r="G266" s="303"/>
      <c r="H266" s="290" t="str">
        <f t="shared" si="47"/>
        <v>Not Measured</v>
      </c>
      <c r="I266" s="292">
        <f t="shared" si="48"/>
        <v>0</v>
      </c>
      <c r="J266" s="292">
        <f t="shared" si="49"/>
        <v>0</v>
      </c>
      <c r="K266" s="292">
        <f t="shared" si="50"/>
        <v>0</v>
      </c>
      <c r="L266" s="292">
        <f t="shared" si="51"/>
        <v>0</v>
      </c>
      <c r="M266" s="292">
        <f t="shared" si="52"/>
        <v>0</v>
      </c>
      <c r="N266" s="292">
        <f t="shared" si="53"/>
        <v>0</v>
      </c>
      <c r="O266" s="71"/>
      <c r="P266" s="73"/>
      <c r="Q266" s="73"/>
      <c r="R266" s="166"/>
      <c r="S266" s="73"/>
      <c r="T266" s="71"/>
      <c r="U266" s="72"/>
      <c r="V266" s="73"/>
      <c r="W266" s="158"/>
      <c r="X266" s="71"/>
      <c r="Y266" s="73"/>
      <c r="Z266" s="73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  <c r="CF266" s="71"/>
      <c r="CG266" s="71"/>
      <c r="CH266" s="71"/>
    </row>
    <row r="267" spans="1:86" s="26" customFormat="1" ht="13.5" thickBot="1">
      <c r="A267" s="268">
        <v>10</v>
      </c>
      <c r="B267" s="271">
        <f>'Plot (10)'!Y16</f>
        <v>0</v>
      </c>
      <c r="C267" s="172">
        <f>'Plot (10)'!Z16</f>
        <v>0</v>
      </c>
      <c r="D267" s="172">
        <f>'Plot (10)'!AA16</f>
        <v>0</v>
      </c>
      <c r="E267" s="172">
        <f>'Plot (10)'!AB16</f>
        <v>0</v>
      </c>
      <c r="F267" s="172" t="b">
        <f t="shared" ref="F267:F291" si="54">F266</f>
        <v>0</v>
      </c>
      <c r="G267" s="303"/>
      <c r="H267" s="290" t="str">
        <f t="shared" si="47"/>
        <v>Not Measured</v>
      </c>
      <c r="I267" s="292">
        <f t="shared" si="48"/>
        <v>0</v>
      </c>
      <c r="J267" s="292">
        <f t="shared" si="49"/>
        <v>0</v>
      </c>
      <c r="K267" s="292">
        <f t="shared" si="50"/>
        <v>0</v>
      </c>
      <c r="L267" s="292">
        <f t="shared" si="51"/>
        <v>0</v>
      </c>
      <c r="M267" s="292">
        <f t="shared" si="52"/>
        <v>0</v>
      </c>
      <c r="N267" s="292">
        <f t="shared" si="53"/>
        <v>0</v>
      </c>
      <c r="O267" s="71"/>
      <c r="P267" s="73"/>
      <c r="Q267" s="73"/>
      <c r="R267" s="166"/>
      <c r="S267" s="73"/>
      <c r="T267" s="71"/>
      <c r="U267" s="72"/>
      <c r="V267" s="73"/>
      <c r="W267" s="158"/>
      <c r="X267" s="71"/>
      <c r="Y267" s="73"/>
      <c r="Z267" s="73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71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71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71"/>
      <c r="CA267" s="71"/>
      <c r="CB267" s="71"/>
      <c r="CC267" s="71"/>
      <c r="CD267" s="71"/>
      <c r="CE267" s="71"/>
      <c r="CF267" s="71"/>
      <c r="CG267" s="71"/>
      <c r="CH267" s="71"/>
    </row>
    <row r="268" spans="1:86" s="26" customFormat="1" ht="13.5" thickBot="1">
      <c r="A268" s="268">
        <v>10</v>
      </c>
      <c r="B268" s="271">
        <f>'Plot (10)'!Y17</f>
        <v>0</v>
      </c>
      <c r="C268" s="172">
        <f>'Plot (10)'!Z17</f>
        <v>0</v>
      </c>
      <c r="D268" s="172">
        <f>'Plot (10)'!AA17</f>
        <v>0</v>
      </c>
      <c r="E268" s="172">
        <f>'Plot (10)'!AB17</f>
        <v>0</v>
      </c>
      <c r="F268" s="172" t="b">
        <f t="shared" si="54"/>
        <v>0</v>
      </c>
      <c r="G268" s="303"/>
      <c r="H268" s="290" t="str">
        <f t="shared" si="47"/>
        <v>Not Measured</v>
      </c>
      <c r="I268" s="292">
        <f t="shared" si="48"/>
        <v>0</v>
      </c>
      <c r="J268" s="292">
        <f t="shared" si="49"/>
        <v>0</v>
      </c>
      <c r="K268" s="292">
        <f t="shared" si="50"/>
        <v>0</v>
      </c>
      <c r="L268" s="292">
        <f t="shared" si="51"/>
        <v>0</v>
      </c>
      <c r="M268" s="292">
        <f t="shared" si="52"/>
        <v>0</v>
      </c>
      <c r="N268" s="292">
        <f t="shared" si="53"/>
        <v>0</v>
      </c>
      <c r="O268" s="71"/>
      <c r="P268" s="73"/>
      <c r="Q268" s="73"/>
      <c r="R268" s="166"/>
      <c r="S268" s="73"/>
      <c r="T268" s="71"/>
      <c r="U268" s="72"/>
      <c r="V268" s="73"/>
      <c r="W268" s="158"/>
      <c r="X268" s="71"/>
      <c r="Y268" s="73"/>
      <c r="Z268" s="73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71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71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71"/>
      <c r="CA268" s="71"/>
      <c r="CB268" s="71"/>
      <c r="CC268" s="71"/>
      <c r="CD268" s="71"/>
      <c r="CE268" s="71"/>
      <c r="CF268" s="71"/>
      <c r="CG268" s="71"/>
      <c r="CH268" s="71"/>
    </row>
    <row r="269" spans="1:86" s="26" customFormat="1" ht="13.5" thickBot="1">
      <c r="A269" s="268">
        <v>10</v>
      </c>
      <c r="B269" s="271">
        <f>'Plot (10)'!Y18</f>
        <v>0</v>
      </c>
      <c r="C269" s="172">
        <f>'Plot (10)'!Z18</f>
        <v>0</v>
      </c>
      <c r="D269" s="172">
        <f>'Plot (10)'!AA18</f>
        <v>0</v>
      </c>
      <c r="E269" s="172">
        <f>'Plot (10)'!AB18</f>
        <v>0</v>
      </c>
      <c r="F269" s="172" t="b">
        <f t="shared" si="54"/>
        <v>0</v>
      </c>
      <c r="G269" s="303"/>
      <c r="H269" s="290" t="str">
        <f t="shared" si="47"/>
        <v>Not Measured</v>
      </c>
      <c r="I269" s="292">
        <f t="shared" si="48"/>
        <v>0</v>
      </c>
      <c r="J269" s="292">
        <f t="shared" si="49"/>
        <v>0</v>
      </c>
      <c r="K269" s="292">
        <f t="shared" si="50"/>
        <v>0</v>
      </c>
      <c r="L269" s="292">
        <f t="shared" si="51"/>
        <v>0</v>
      </c>
      <c r="M269" s="292">
        <f t="shared" si="52"/>
        <v>0</v>
      </c>
      <c r="N269" s="292">
        <f t="shared" si="53"/>
        <v>0</v>
      </c>
      <c r="O269" s="71"/>
      <c r="P269" s="73"/>
      <c r="Q269" s="73"/>
      <c r="R269" s="166"/>
      <c r="S269" s="73"/>
      <c r="T269" s="71"/>
      <c r="U269" s="72"/>
      <c r="V269" s="73"/>
      <c r="W269" s="158"/>
      <c r="X269" s="71"/>
      <c r="Y269" s="73"/>
      <c r="Z269" s="73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71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71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71"/>
      <c r="CA269" s="71"/>
      <c r="CB269" s="71"/>
      <c r="CC269" s="71"/>
      <c r="CD269" s="71"/>
      <c r="CE269" s="71"/>
      <c r="CF269" s="71"/>
      <c r="CG269" s="71"/>
      <c r="CH269" s="71"/>
    </row>
    <row r="270" spans="1:86" s="26" customFormat="1" ht="13.5" thickBot="1">
      <c r="A270" s="268">
        <v>10</v>
      </c>
      <c r="B270" s="271">
        <f>'Plot (10)'!Y19</f>
        <v>0</v>
      </c>
      <c r="C270" s="172">
        <f>'Plot (10)'!Z19</f>
        <v>0</v>
      </c>
      <c r="D270" s="172">
        <f>'Plot (10)'!AA19</f>
        <v>0</v>
      </c>
      <c r="E270" s="172">
        <f>'Plot (10)'!AB19</f>
        <v>0</v>
      </c>
      <c r="F270" s="172" t="b">
        <f t="shared" si="54"/>
        <v>0</v>
      </c>
      <c r="G270" s="303"/>
      <c r="H270" s="290" t="str">
        <f t="shared" si="47"/>
        <v>Not Measured</v>
      </c>
      <c r="I270" s="292">
        <f t="shared" si="48"/>
        <v>0</v>
      </c>
      <c r="J270" s="292">
        <f t="shared" si="49"/>
        <v>0</v>
      </c>
      <c r="K270" s="292">
        <f t="shared" si="50"/>
        <v>0</v>
      </c>
      <c r="L270" s="292">
        <f t="shared" si="51"/>
        <v>0</v>
      </c>
      <c r="M270" s="292">
        <f t="shared" si="52"/>
        <v>0</v>
      </c>
      <c r="N270" s="292">
        <f t="shared" si="53"/>
        <v>0</v>
      </c>
      <c r="O270" s="71"/>
      <c r="P270" s="73"/>
      <c r="Q270" s="73"/>
      <c r="R270" s="166"/>
      <c r="S270" s="73"/>
      <c r="T270" s="71"/>
      <c r="U270" s="72"/>
      <c r="V270" s="73"/>
      <c r="W270" s="158"/>
      <c r="X270" s="71"/>
      <c r="Y270" s="73"/>
      <c r="Z270" s="73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71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71"/>
      <c r="CA270" s="71"/>
      <c r="CB270" s="71"/>
      <c r="CC270" s="71"/>
      <c r="CD270" s="71"/>
      <c r="CE270" s="71"/>
      <c r="CF270" s="71"/>
      <c r="CG270" s="71"/>
      <c r="CH270" s="71"/>
    </row>
    <row r="271" spans="1:86" s="26" customFormat="1" ht="13.5" thickBot="1">
      <c r="A271" s="268">
        <v>10</v>
      </c>
      <c r="B271" s="271">
        <f>'Plot (10)'!Y20</f>
        <v>0</v>
      </c>
      <c r="C271" s="172">
        <f>'Plot (10)'!Z20</f>
        <v>0</v>
      </c>
      <c r="D271" s="172">
        <f>'Plot (10)'!AA20</f>
        <v>0</v>
      </c>
      <c r="E271" s="172">
        <f>'Plot (10)'!AB20</f>
        <v>0</v>
      </c>
      <c r="F271" s="172" t="b">
        <f t="shared" si="54"/>
        <v>0</v>
      </c>
      <c r="G271" s="303"/>
      <c r="H271" s="290" t="str">
        <f t="shared" si="47"/>
        <v>Not Measured</v>
      </c>
      <c r="I271" s="292">
        <f t="shared" si="48"/>
        <v>0</v>
      </c>
      <c r="J271" s="292">
        <f t="shared" si="49"/>
        <v>0</v>
      </c>
      <c r="K271" s="292">
        <f t="shared" si="50"/>
        <v>0</v>
      </c>
      <c r="L271" s="292">
        <f t="shared" si="51"/>
        <v>0</v>
      </c>
      <c r="M271" s="292">
        <f t="shared" si="52"/>
        <v>0</v>
      </c>
      <c r="N271" s="292">
        <f t="shared" si="53"/>
        <v>0</v>
      </c>
      <c r="O271" s="71"/>
      <c r="P271" s="73"/>
      <c r="Q271" s="73"/>
      <c r="R271" s="166"/>
      <c r="S271" s="73"/>
      <c r="T271" s="71"/>
      <c r="U271" s="72"/>
      <c r="V271" s="73"/>
      <c r="W271" s="158"/>
      <c r="X271" s="71"/>
      <c r="Y271" s="73"/>
      <c r="Z271" s="73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71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71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71"/>
      <c r="CA271" s="71"/>
      <c r="CB271" s="71"/>
      <c r="CC271" s="71"/>
      <c r="CD271" s="71"/>
      <c r="CE271" s="71"/>
      <c r="CF271" s="71"/>
      <c r="CG271" s="71"/>
      <c r="CH271" s="71"/>
    </row>
    <row r="272" spans="1:86" s="26" customFormat="1" ht="13.5" thickBot="1">
      <c r="A272" s="268">
        <v>10</v>
      </c>
      <c r="B272" s="271">
        <f>'Plot (10)'!Y21</f>
        <v>0</v>
      </c>
      <c r="C272" s="172">
        <f>'Plot (10)'!Z21</f>
        <v>0</v>
      </c>
      <c r="D272" s="172">
        <f>'Plot (10)'!AA21</f>
        <v>0</v>
      </c>
      <c r="E272" s="172">
        <f>'Plot (10)'!AB21</f>
        <v>0</v>
      </c>
      <c r="F272" s="172" t="b">
        <f t="shared" si="54"/>
        <v>0</v>
      </c>
      <c r="G272" s="303"/>
      <c r="H272" s="290" t="str">
        <f t="shared" si="47"/>
        <v>Not Measured</v>
      </c>
      <c r="I272" s="292">
        <f t="shared" si="48"/>
        <v>0</v>
      </c>
      <c r="J272" s="292">
        <f t="shared" si="49"/>
        <v>0</v>
      </c>
      <c r="K272" s="292">
        <f t="shared" si="50"/>
        <v>0</v>
      </c>
      <c r="L272" s="292">
        <f t="shared" si="51"/>
        <v>0</v>
      </c>
      <c r="M272" s="292">
        <f t="shared" si="52"/>
        <v>0</v>
      </c>
      <c r="N272" s="292">
        <f t="shared" si="53"/>
        <v>0</v>
      </c>
      <c r="O272" s="71"/>
      <c r="P272" s="73"/>
      <c r="Q272" s="73"/>
      <c r="R272" s="166"/>
      <c r="S272" s="73"/>
      <c r="T272" s="71"/>
      <c r="U272" s="72"/>
      <c r="V272" s="73"/>
      <c r="W272" s="158"/>
      <c r="X272" s="71"/>
      <c r="Y272" s="73"/>
      <c r="Z272" s="73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71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71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71"/>
      <c r="CA272" s="71"/>
      <c r="CB272" s="71"/>
      <c r="CC272" s="71"/>
      <c r="CD272" s="71"/>
      <c r="CE272" s="71"/>
      <c r="CF272" s="71"/>
      <c r="CG272" s="71"/>
      <c r="CH272" s="71"/>
    </row>
    <row r="273" spans="1:86" s="26" customFormat="1" ht="13.5" thickBot="1">
      <c r="A273" s="268">
        <v>10</v>
      </c>
      <c r="B273" s="271">
        <f>'Plot (10)'!Y22</f>
        <v>0</v>
      </c>
      <c r="C273" s="172">
        <f>'Plot (10)'!Z22</f>
        <v>0</v>
      </c>
      <c r="D273" s="172">
        <f>'Plot (10)'!AA22</f>
        <v>0</v>
      </c>
      <c r="E273" s="172">
        <f>'Plot (10)'!AB22</f>
        <v>0</v>
      </c>
      <c r="F273" s="172" t="b">
        <f t="shared" si="54"/>
        <v>0</v>
      </c>
      <c r="G273" s="303"/>
      <c r="H273" s="290" t="str">
        <f t="shared" si="47"/>
        <v>Not Measured</v>
      </c>
      <c r="I273" s="292">
        <f t="shared" si="48"/>
        <v>0</v>
      </c>
      <c r="J273" s="292">
        <f t="shared" si="49"/>
        <v>0</v>
      </c>
      <c r="K273" s="292">
        <f t="shared" si="50"/>
        <v>0</v>
      </c>
      <c r="L273" s="292">
        <f t="shared" si="51"/>
        <v>0</v>
      </c>
      <c r="M273" s="292">
        <f t="shared" si="52"/>
        <v>0</v>
      </c>
      <c r="N273" s="292">
        <f t="shared" si="53"/>
        <v>0</v>
      </c>
      <c r="O273" s="71"/>
      <c r="P273" s="73"/>
      <c r="Q273" s="73"/>
      <c r="R273" s="166"/>
      <c r="S273" s="73"/>
      <c r="T273" s="71"/>
      <c r="U273" s="72"/>
      <c r="V273" s="73"/>
      <c r="W273" s="158"/>
      <c r="X273" s="71"/>
      <c r="Y273" s="73"/>
      <c r="Z273" s="73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71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71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71"/>
      <c r="CA273" s="71"/>
      <c r="CB273" s="71"/>
      <c r="CC273" s="71"/>
      <c r="CD273" s="71"/>
      <c r="CE273" s="71"/>
      <c r="CF273" s="71"/>
      <c r="CG273" s="71"/>
      <c r="CH273" s="71"/>
    </row>
    <row r="274" spans="1:86" s="26" customFormat="1" ht="13.5" thickBot="1">
      <c r="A274" s="268">
        <v>10</v>
      </c>
      <c r="B274" s="271">
        <f>'Plot (10)'!Y23</f>
        <v>0</v>
      </c>
      <c r="C274" s="172">
        <f>'Plot (10)'!Z23</f>
        <v>0</v>
      </c>
      <c r="D274" s="172">
        <f>'Plot (10)'!AA23</f>
        <v>0</v>
      </c>
      <c r="E274" s="172">
        <f>'Plot (10)'!AB23</f>
        <v>0</v>
      </c>
      <c r="F274" s="172" t="b">
        <f t="shared" si="54"/>
        <v>0</v>
      </c>
      <c r="G274" s="303"/>
      <c r="H274" s="290" t="str">
        <f t="shared" si="47"/>
        <v>Not Measured</v>
      </c>
      <c r="I274" s="292">
        <f t="shared" si="48"/>
        <v>0</v>
      </c>
      <c r="J274" s="292">
        <f t="shared" si="49"/>
        <v>0</v>
      </c>
      <c r="K274" s="292">
        <f t="shared" si="50"/>
        <v>0</v>
      </c>
      <c r="L274" s="292">
        <f t="shared" si="51"/>
        <v>0</v>
      </c>
      <c r="M274" s="292">
        <f t="shared" si="52"/>
        <v>0</v>
      </c>
      <c r="N274" s="292">
        <f t="shared" si="53"/>
        <v>0</v>
      </c>
      <c r="O274" s="71"/>
      <c r="P274" s="73"/>
      <c r="Q274" s="73"/>
      <c r="R274" s="166"/>
      <c r="S274" s="73"/>
      <c r="T274" s="71"/>
      <c r="U274" s="72"/>
      <c r="V274" s="73"/>
      <c r="W274" s="158"/>
      <c r="X274" s="71"/>
      <c r="Y274" s="73"/>
      <c r="Z274" s="73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71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71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71"/>
      <c r="CA274" s="71"/>
      <c r="CB274" s="71"/>
      <c r="CC274" s="71"/>
      <c r="CD274" s="71"/>
      <c r="CE274" s="71"/>
      <c r="CF274" s="71"/>
      <c r="CG274" s="71"/>
      <c r="CH274" s="71"/>
    </row>
    <row r="275" spans="1:86" s="26" customFormat="1" ht="13.5" thickBot="1">
      <c r="A275" s="268">
        <v>10</v>
      </c>
      <c r="B275" s="271">
        <f>'Plot (10)'!Y24</f>
        <v>0</v>
      </c>
      <c r="C275" s="172">
        <f>'Plot (10)'!Z24</f>
        <v>0</v>
      </c>
      <c r="D275" s="172">
        <f>'Plot (10)'!AA24</f>
        <v>0</v>
      </c>
      <c r="E275" s="172">
        <f>'Plot (10)'!AB24</f>
        <v>0</v>
      </c>
      <c r="F275" s="172" t="b">
        <f t="shared" si="54"/>
        <v>0</v>
      </c>
      <c r="G275" s="303"/>
      <c r="H275" s="290" t="str">
        <f t="shared" si="47"/>
        <v>Not Measured</v>
      </c>
      <c r="I275" s="292">
        <f t="shared" si="48"/>
        <v>0</v>
      </c>
      <c r="J275" s="292">
        <f t="shared" si="49"/>
        <v>0</v>
      </c>
      <c r="K275" s="292">
        <f t="shared" si="50"/>
        <v>0</v>
      </c>
      <c r="L275" s="292">
        <f t="shared" si="51"/>
        <v>0</v>
      </c>
      <c r="M275" s="292">
        <f t="shared" si="52"/>
        <v>0</v>
      </c>
      <c r="N275" s="292">
        <f t="shared" si="53"/>
        <v>0</v>
      </c>
      <c r="O275" s="71"/>
      <c r="P275" s="73"/>
      <c r="Q275" s="73"/>
      <c r="R275" s="166"/>
      <c r="S275" s="73"/>
      <c r="T275" s="71"/>
      <c r="U275" s="72"/>
      <c r="V275" s="73"/>
      <c r="W275" s="158"/>
      <c r="X275" s="71"/>
      <c r="Y275" s="73"/>
      <c r="Z275" s="73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71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  <c r="CF275" s="71"/>
      <c r="CG275" s="71"/>
      <c r="CH275" s="71"/>
    </row>
    <row r="276" spans="1:86" s="26" customFormat="1" ht="13.5" thickBot="1">
      <c r="A276" s="268">
        <v>10</v>
      </c>
      <c r="B276" s="271">
        <f>'Plot (10)'!Y25</f>
        <v>0</v>
      </c>
      <c r="C276" s="172">
        <f>'Plot (10)'!Z25</f>
        <v>0</v>
      </c>
      <c r="D276" s="172">
        <f>'Plot (10)'!AA25</f>
        <v>0</v>
      </c>
      <c r="E276" s="172">
        <f>'Plot (10)'!AB25</f>
        <v>0</v>
      </c>
      <c r="F276" s="172" t="b">
        <f t="shared" si="54"/>
        <v>0</v>
      </c>
      <c r="G276" s="303"/>
      <c r="H276" s="290" t="str">
        <f t="shared" si="47"/>
        <v>Not Measured</v>
      </c>
      <c r="I276" s="292">
        <f t="shared" si="48"/>
        <v>0</v>
      </c>
      <c r="J276" s="292">
        <f t="shared" si="49"/>
        <v>0</v>
      </c>
      <c r="K276" s="292">
        <f t="shared" si="50"/>
        <v>0</v>
      </c>
      <c r="L276" s="292">
        <f t="shared" si="51"/>
        <v>0</v>
      </c>
      <c r="M276" s="292">
        <f t="shared" si="52"/>
        <v>0</v>
      </c>
      <c r="N276" s="292">
        <f t="shared" si="53"/>
        <v>0</v>
      </c>
      <c r="O276" s="71"/>
      <c r="P276" s="73"/>
      <c r="Q276" s="73"/>
      <c r="R276" s="166"/>
      <c r="S276" s="73"/>
      <c r="T276" s="71"/>
      <c r="U276" s="72"/>
      <c r="V276" s="73"/>
      <c r="W276" s="158"/>
      <c r="X276" s="71"/>
      <c r="Y276" s="73"/>
      <c r="Z276" s="73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71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71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71"/>
      <c r="CA276" s="71"/>
      <c r="CB276" s="71"/>
      <c r="CC276" s="71"/>
      <c r="CD276" s="71"/>
      <c r="CE276" s="71"/>
      <c r="CF276" s="71"/>
      <c r="CG276" s="71"/>
      <c r="CH276" s="71"/>
    </row>
    <row r="277" spans="1:86" s="26" customFormat="1" ht="13.5" thickBot="1">
      <c r="A277" s="268">
        <v>10</v>
      </c>
      <c r="B277" s="271">
        <f>'Plot (10)'!Y26</f>
        <v>0</v>
      </c>
      <c r="C277" s="172">
        <f>'Plot (10)'!Z26</f>
        <v>0</v>
      </c>
      <c r="D277" s="172">
        <f>'Plot (10)'!AA26</f>
        <v>0</v>
      </c>
      <c r="E277" s="172">
        <f>'Plot (10)'!AB26</f>
        <v>0</v>
      </c>
      <c r="F277" s="172" t="b">
        <f t="shared" si="54"/>
        <v>0</v>
      </c>
      <c r="G277" s="303"/>
      <c r="H277" s="290" t="str">
        <f t="shared" si="47"/>
        <v>Not Measured</v>
      </c>
      <c r="I277" s="292">
        <f t="shared" si="48"/>
        <v>0</v>
      </c>
      <c r="J277" s="292">
        <f t="shared" si="49"/>
        <v>0</v>
      </c>
      <c r="K277" s="292">
        <f t="shared" si="50"/>
        <v>0</v>
      </c>
      <c r="L277" s="292">
        <f t="shared" si="51"/>
        <v>0</v>
      </c>
      <c r="M277" s="292">
        <f t="shared" si="52"/>
        <v>0</v>
      </c>
      <c r="N277" s="292">
        <f t="shared" si="53"/>
        <v>0</v>
      </c>
      <c r="O277" s="71"/>
      <c r="P277" s="73"/>
      <c r="Q277" s="73"/>
      <c r="R277" s="166"/>
      <c r="S277" s="73"/>
      <c r="T277" s="71"/>
      <c r="U277" s="72"/>
      <c r="V277" s="73"/>
      <c r="W277" s="158"/>
      <c r="X277" s="71"/>
      <c r="Y277" s="73"/>
      <c r="Z277" s="73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71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71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71"/>
      <c r="CA277" s="71"/>
      <c r="CB277" s="71"/>
      <c r="CC277" s="71"/>
      <c r="CD277" s="71"/>
      <c r="CE277" s="71"/>
      <c r="CF277" s="71"/>
      <c r="CG277" s="71"/>
      <c r="CH277" s="71"/>
    </row>
    <row r="278" spans="1:86" s="26" customFormat="1" ht="13.5" thickBot="1">
      <c r="A278" s="268">
        <v>10</v>
      </c>
      <c r="B278" s="271">
        <f>'Plot (10)'!Y27</f>
        <v>0</v>
      </c>
      <c r="C278" s="172">
        <f>'Plot (10)'!Z27</f>
        <v>0</v>
      </c>
      <c r="D278" s="172">
        <f>'Plot (10)'!AA27</f>
        <v>0</v>
      </c>
      <c r="E278" s="172">
        <f>'Plot (10)'!AB27</f>
        <v>0</v>
      </c>
      <c r="F278" s="172" t="b">
        <f t="shared" si="54"/>
        <v>0</v>
      </c>
      <c r="G278" s="303"/>
      <c r="H278" s="290" t="str">
        <f t="shared" si="47"/>
        <v>Not Measured</v>
      </c>
      <c r="I278" s="292">
        <f t="shared" si="48"/>
        <v>0</v>
      </c>
      <c r="J278" s="292">
        <f t="shared" si="49"/>
        <v>0</v>
      </c>
      <c r="K278" s="292">
        <f t="shared" si="50"/>
        <v>0</v>
      </c>
      <c r="L278" s="292">
        <f t="shared" si="51"/>
        <v>0</v>
      </c>
      <c r="M278" s="292">
        <f t="shared" si="52"/>
        <v>0</v>
      </c>
      <c r="N278" s="292">
        <f t="shared" si="53"/>
        <v>0</v>
      </c>
      <c r="O278" s="71"/>
      <c r="P278" s="73"/>
      <c r="Q278" s="73"/>
      <c r="R278" s="166"/>
      <c r="S278" s="73"/>
      <c r="T278" s="71"/>
      <c r="U278" s="72"/>
      <c r="V278" s="73"/>
      <c r="W278" s="158"/>
      <c r="X278" s="71"/>
      <c r="Y278" s="73"/>
      <c r="Z278" s="73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71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  <c r="CF278" s="71"/>
      <c r="CG278" s="71"/>
      <c r="CH278" s="71"/>
    </row>
    <row r="279" spans="1:86" s="26" customFormat="1" ht="13.5" thickBot="1">
      <c r="A279" s="268">
        <v>10</v>
      </c>
      <c r="B279" s="271">
        <f>'Plot (10)'!Y28</f>
        <v>0</v>
      </c>
      <c r="C279" s="172">
        <f>'Plot (10)'!Z28</f>
        <v>0</v>
      </c>
      <c r="D279" s="172">
        <f>'Plot (10)'!AA28</f>
        <v>0</v>
      </c>
      <c r="E279" s="172">
        <f>'Plot (10)'!AB28</f>
        <v>0</v>
      </c>
      <c r="F279" s="172" t="b">
        <f t="shared" si="54"/>
        <v>0</v>
      </c>
      <c r="G279" s="303"/>
      <c r="H279" s="290" t="str">
        <f t="shared" si="47"/>
        <v>Not Measured</v>
      </c>
      <c r="I279" s="292">
        <f t="shared" si="48"/>
        <v>0</v>
      </c>
      <c r="J279" s="292">
        <f t="shared" si="49"/>
        <v>0</v>
      </c>
      <c r="K279" s="292">
        <f t="shared" si="50"/>
        <v>0</v>
      </c>
      <c r="L279" s="292">
        <f t="shared" si="51"/>
        <v>0</v>
      </c>
      <c r="M279" s="292">
        <f t="shared" si="52"/>
        <v>0</v>
      </c>
      <c r="N279" s="292">
        <f t="shared" si="53"/>
        <v>0</v>
      </c>
      <c r="O279" s="71"/>
      <c r="P279" s="73"/>
      <c r="Q279" s="73"/>
      <c r="R279" s="166"/>
      <c r="S279" s="73"/>
      <c r="T279" s="71"/>
      <c r="U279" s="72"/>
      <c r="V279" s="73"/>
      <c r="W279" s="158"/>
      <c r="X279" s="71"/>
      <c r="Y279" s="73"/>
      <c r="Z279" s="73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71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71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71"/>
      <c r="CA279" s="71"/>
      <c r="CB279" s="71"/>
      <c r="CC279" s="71"/>
      <c r="CD279" s="71"/>
      <c r="CE279" s="71"/>
      <c r="CF279" s="71"/>
      <c r="CG279" s="71"/>
      <c r="CH279" s="71"/>
    </row>
    <row r="280" spans="1:86" s="26" customFormat="1" ht="13.5" thickBot="1">
      <c r="A280" s="268">
        <v>10</v>
      </c>
      <c r="B280" s="271">
        <f>'Plot (10)'!Y29</f>
        <v>0</v>
      </c>
      <c r="C280" s="172">
        <f>'Plot (10)'!Z29</f>
        <v>0</v>
      </c>
      <c r="D280" s="172">
        <f>'Plot (10)'!AA29</f>
        <v>0</v>
      </c>
      <c r="E280" s="172">
        <f>'Plot (10)'!AB29</f>
        <v>0</v>
      </c>
      <c r="F280" s="172" t="b">
        <f t="shared" si="54"/>
        <v>0</v>
      </c>
      <c r="G280" s="303"/>
      <c r="H280" s="290" t="str">
        <f t="shared" si="47"/>
        <v>Not Measured</v>
      </c>
      <c r="I280" s="292">
        <f t="shared" si="48"/>
        <v>0</v>
      </c>
      <c r="J280" s="292">
        <f t="shared" si="49"/>
        <v>0</v>
      </c>
      <c r="K280" s="292">
        <f t="shared" si="50"/>
        <v>0</v>
      </c>
      <c r="L280" s="292">
        <f t="shared" si="51"/>
        <v>0</v>
      </c>
      <c r="M280" s="292">
        <f t="shared" si="52"/>
        <v>0</v>
      </c>
      <c r="N280" s="292">
        <f t="shared" si="53"/>
        <v>0</v>
      </c>
      <c r="O280" s="71"/>
      <c r="P280" s="73"/>
      <c r="Q280" s="73"/>
      <c r="R280" s="166"/>
      <c r="S280" s="73"/>
      <c r="T280" s="71"/>
      <c r="U280" s="72"/>
      <c r="V280" s="73"/>
      <c r="W280" s="158"/>
      <c r="X280" s="71"/>
      <c r="Y280" s="73"/>
      <c r="Z280" s="73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  <c r="AK280" s="71"/>
      <c r="AL280" s="71"/>
      <c r="AM280" s="71"/>
      <c r="AN280" s="71"/>
      <c r="AO280" s="71"/>
      <c r="AP280" s="71"/>
      <c r="AQ280" s="71"/>
      <c r="AR280" s="71"/>
      <c r="AS280" s="71"/>
      <c r="AT280" s="71"/>
      <c r="AU280" s="71"/>
      <c r="AV280" s="71"/>
      <c r="AW280" s="71"/>
      <c r="AX280" s="71"/>
      <c r="AY280" s="71"/>
      <c r="AZ280" s="71"/>
      <c r="BA280" s="71"/>
      <c r="BB280" s="71"/>
      <c r="BC280" s="71"/>
      <c r="BD280" s="71"/>
      <c r="BE280" s="71"/>
      <c r="BF280" s="71"/>
      <c r="BG280" s="71"/>
      <c r="BH280" s="71"/>
      <c r="BI280" s="71"/>
      <c r="BJ280" s="71"/>
      <c r="BK280" s="71"/>
      <c r="BL280" s="71"/>
      <c r="BM280" s="71"/>
      <c r="BN280" s="71"/>
      <c r="BO280" s="71"/>
      <c r="BP280" s="71"/>
      <c r="BQ280" s="71"/>
      <c r="BR280" s="71"/>
      <c r="BS280" s="71"/>
      <c r="BT280" s="71"/>
      <c r="BU280" s="71"/>
      <c r="BV280" s="71"/>
      <c r="BW280" s="71"/>
      <c r="BX280" s="71"/>
      <c r="BY280" s="71"/>
      <c r="BZ280" s="71"/>
      <c r="CA280" s="71"/>
      <c r="CB280" s="71"/>
      <c r="CC280" s="71"/>
      <c r="CD280" s="71"/>
      <c r="CE280" s="71"/>
      <c r="CF280" s="71"/>
      <c r="CG280" s="71"/>
      <c r="CH280" s="71"/>
    </row>
    <row r="281" spans="1:86" s="26" customFormat="1" ht="13.5" thickBot="1">
      <c r="A281" s="268">
        <v>10</v>
      </c>
      <c r="B281" s="271">
        <f>'Plot (10)'!Y30</f>
        <v>0</v>
      </c>
      <c r="C281" s="172">
        <f>'Plot (10)'!Z30</f>
        <v>0</v>
      </c>
      <c r="D281" s="172">
        <f>'Plot (10)'!AA30</f>
        <v>0</v>
      </c>
      <c r="E281" s="172">
        <f>'Plot (10)'!AB30</f>
        <v>0</v>
      </c>
      <c r="F281" s="172" t="b">
        <f t="shared" si="54"/>
        <v>0</v>
      </c>
      <c r="G281" s="303"/>
      <c r="H281" s="290" t="str">
        <f t="shared" si="47"/>
        <v>Not Measured</v>
      </c>
      <c r="I281" s="292">
        <f t="shared" si="48"/>
        <v>0</v>
      </c>
      <c r="J281" s="292">
        <f t="shared" si="49"/>
        <v>0</v>
      </c>
      <c r="K281" s="292">
        <f t="shared" si="50"/>
        <v>0</v>
      </c>
      <c r="L281" s="292">
        <f t="shared" si="51"/>
        <v>0</v>
      </c>
      <c r="M281" s="292">
        <f t="shared" si="52"/>
        <v>0</v>
      </c>
      <c r="N281" s="292">
        <f t="shared" si="53"/>
        <v>0</v>
      </c>
      <c r="O281" s="71"/>
      <c r="P281" s="73"/>
      <c r="Q281" s="73"/>
      <c r="R281" s="166"/>
      <c r="S281" s="73"/>
      <c r="T281" s="71"/>
      <c r="U281" s="72"/>
      <c r="V281" s="73"/>
      <c r="W281" s="158"/>
      <c r="X281" s="71"/>
      <c r="Y281" s="73"/>
      <c r="Z281" s="73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  <c r="AK281" s="71"/>
      <c r="AL281" s="71"/>
      <c r="AM281" s="71"/>
      <c r="AN281" s="71"/>
      <c r="AO281" s="71"/>
      <c r="AP281" s="71"/>
      <c r="AQ281" s="71"/>
      <c r="AR281" s="71"/>
      <c r="AS281" s="71"/>
      <c r="AT281" s="71"/>
      <c r="AU281" s="71"/>
      <c r="AV281" s="71"/>
      <c r="AW281" s="71"/>
      <c r="AX281" s="71"/>
      <c r="AY281" s="71"/>
      <c r="AZ281" s="71"/>
      <c r="BA281" s="71"/>
      <c r="BB281" s="71"/>
      <c r="BC281" s="71"/>
      <c r="BD281" s="71"/>
      <c r="BE281" s="71"/>
      <c r="BF281" s="71"/>
      <c r="BG281" s="71"/>
      <c r="BH281" s="71"/>
      <c r="BI281" s="71"/>
      <c r="BJ281" s="71"/>
      <c r="BK281" s="71"/>
      <c r="BL281" s="71"/>
      <c r="BM281" s="71"/>
      <c r="BN281" s="71"/>
      <c r="BO281" s="71"/>
      <c r="BP281" s="71"/>
      <c r="BQ281" s="71"/>
      <c r="BR281" s="71"/>
      <c r="BS281" s="71"/>
      <c r="BT281" s="71"/>
      <c r="BU281" s="71"/>
      <c r="BV281" s="71"/>
      <c r="BW281" s="71"/>
      <c r="BX281" s="71"/>
      <c r="BY281" s="71"/>
      <c r="BZ281" s="71"/>
      <c r="CA281" s="71"/>
      <c r="CB281" s="71"/>
      <c r="CC281" s="71"/>
      <c r="CD281" s="71"/>
      <c r="CE281" s="71"/>
      <c r="CF281" s="71"/>
      <c r="CG281" s="71"/>
      <c r="CH281" s="71"/>
    </row>
    <row r="282" spans="1:86" s="26" customFormat="1" ht="13.5" thickBot="1">
      <c r="A282" s="268">
        <v>10</v>
      </c>
      <c r="B282" s="271">
        <f>'Plot (10)'!Y31</f>
        <v>0</v>
      </c>
      <c r="C282" s="172">
        <f>'Plot (10)'!Z31</f>
        <v>0</v>
      </c>
      <c r="D282" s="172">
        <f>'Plot (10)'!AA31</f>
        <v>0</v>
      </c>
      <c r="E282" s="172">
        <f>'Plot (10)'!AB31</f>
        <v>0</v>
      </c>
      <c r="F282" s="172" t="b">
        <f t="shared" si="54"/>
        <v>0</v>
      </c>
      <c r="G282" s="303"/>
      <c r="H282" s="290" t="str">
        <f t="shared" si="47"/>
        <v>Not Measured</v>
      </c>
      <c r="I282" s="292">
        <f t="shared" si="48"/>
        <v>0</v>
      </c>
      <c r="J282" s="292">
        <f t="shared" si="49"/>
        <v>0</v>
      </c>
      <c r="K282" s="292">
        <f t="shared" si="50"/>
        <v>0</v>
      </c>
      <c r="L282" s="292">
        <f t="shared" si="51"/>
        <v>0</v>
      </c>
      <c r="M282" s="292">
        <f t="shared" si="52"/>
        <v>0</v>
      </c>
      <c r="N282" s="292">
        <f t="shared" si="53"/>
        <v>0</v>
      </c>
      <c r="O282" s="71"/>
      <c r="P282" s="73"/>
      <c r="Q282" s="73"/>
      <c r="R282" s="166"/>
      <c r="S282" s="73"/>
      <c r="T282" s="71"/>
      <c r="U282" s="72"/>
      <c r="V282" s="73"/>
      <c r="W282" s="158"/>
      <c r="X282" s="71"/>
      <c r="Y282" s="73"/>
      <c r="Z282" s="73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  <c r="AK282" s="71"/>
      <c r="AL282" s="71"/>
      <c r="AM282" s="71"/>
      <c r="AN282" s="71"/>
      <c r="AO282" s="71"/>
      <c r="AP282" s="71"/>
      <c r="AQ282" s="71"/>
      <c r="AR282" s="71"/>
      <c r="AS282" s="71"/>
      <c r="AT282" s="71"/>
      <c r="AU282" s="71"/>
      <c r="AV282" s="71"/>
      <c r="AW282" s="71"/>
      <c r="AX282" s="71"/>
      <c r="AY282" s="71"/>
      <c r="AZ282" s="71"/>
      <c r="BA282" s="71"/>
      <c r="BB282" s="71"/>
      <c r="BC282" s="71"/>
      <c r="BD282" s="71"/>
      <c r="BE282" s="71"/>
      <c r="BF282" s="71"/>
      <c r="BG282" s="71"/>
      <c r="BH282" s="71"/>
      <c r="BI282" s="71"/>
      <c r="BJ282" s="71"/>
      <c r="BK282" s="71"/>
      <c r="BL282" s="71"/>
      <c r="BM282" s="71"/>
      <c r="BN282" s="71"/>
      <c r="BO282" s="71"/>
      <c r="BP282" s="71"/>
      <c r="BQ282" s="71"/>
      <c r="BR282" s="71"/>
      <c r="BS282" s="71"/>
      <c r="BT282" s="71"/>
      <c r="BU282" s="71"/>
      <c r="BV282" s="71"/>
      <c r="BW282" s="71"/>
      <c r="BX282" s="71"/>
      <c r="BY282" s="71"/>
      <c r="BZ282" s="71"/>
      <c r="CA282" s="71"/>
      <c r="CB282" s="71"/>
      <c r="CC282" s="71"/>
      <c r="CD282" s="71"/>
      <c r="CE282" s="71"/>
      <c r="CF282" s="71"/>
      <c r="CG282" s="71"/>
      <c r="CH282" s="71"/>
    </row>
    <row r="283" spans="1:86" s="26" customFormat="1" ht="13.5" thickBot="1">
      <c r="A283" s="268">
        <v>10</v>
      </c>
      <c r="B283" s="271">
        <f>'Plot (10)'!Y32</f>
        <v>0</v>
      </c>
      <c r="C283" s="172">
        <f>'Plot (10)'!Z32</f>
        <v>0</v>
      </c>
      <c r="D283" s="172">
        <f>'Plot (10)'!AA32</f>
        <v>0</v>
      </c>
      <c r="E283" s="172">
        <f>'Plot (10)'!AB32</f>
        <v>0</v>
      </c>
      <c r="F283" s="172" t="b">
        <f t="shared" si="54"/>
        <v>0</v>
      </c>
      <c r="G283" s="303"/>
      <c r="H283" s="290" t="str">
        <f t="shared" si="47"/>
        <v>Not Measured</v>
      </c>
      <c r="I283" s="292">
        <f t="shared" si="48"/>
        <v>0</v>
      </c>
      <c r="J283" s="292">
        <f t="shared" si="49"/>
        <v>0</v>
      </c>
      <c r="K283" s="292">
        <f t="shared" si="50"/>
        <v>0</v>
      </c>
      <c r="L283" s="292">
        <f t="shared" si="51"/>
        <v>0</v>
      </c>
      <c r="M283" s="292">
        <f t="shared" si="52"/>
        <v>0</v>
      </c>
      <c r="N283" s="292">
        <f t="shared" si="53"/>
        <v>0</v>
      </c>
      <c r="O283" s="71"/>
      <c r="P283" s="73"/>
      <c r="Q283" s="73"/>
      <c r="R283" s="166"/>
      <c r="S283" s="73"/>
      <c r="T283" s="71"/>
      <c r="U283" s="72"/>
      <c r="V283" s="73"/>
      <c r="W283" s="158"/>
      <c r="X283" s="71"/>
      <c r="Y283" s="73"/>
      <c r="Z283" s="73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  <c r="AK283" s="71"/>
      <c r="AL283" s="71"/>
      <c r="AM283" s="71"/>
      <c r="AN283" s="71"/>
      <c r="AO283" s="71"/>
      <c r="AP283" s="71"/>
      <c r="AQ283" s="71"/>
      <c r="AR283" s="71"/>
      <c r="AS283" s="71"/>
      <c r="AT283" s="71"/>
      <c r="AU283" s="71"/>
      <c r="AV283" s="71"/>
      <c r="AW283" s="71"/>
      <c r="AX283" s="71"/>
      <c r="AY283" s="71"/>
      <c r="AZ283" s="71"/>
      <c r="BA283" s="71"/>
      <c r="BB283" s="71"/>
      <c r="BC283" s="71"/>
      <c r="BD283" s="71"/>
      <c r="BE283" s="71"/>
      <c r="BF283" s="71"/>
      <c r="BG283" s="71"/>
      <c r="BH283" s="71"/>
      <c r="BI283" s="71"/>
      <c r="BJ283" s="71"/>
      <c r="BK283" s="71"/>
      <c r="BL283" s="71"/>
      <c r="BM283" s="71"/>
      <c r="BN283" s="71"/>
      <c r="BO283" s="71"/>
      <c r="BP283" s="71"/>
      <c r="BQ283" s="71"/>
      <c r="BR283" s="71"/>
      <c r="BS283" s="71"/>
      <c r="BT283" s="71"/>
      <c r="BU283" s="71"/>
      <c r="BV283" s="71"/>
      <c r="BW283" s="71"/>
      <c r="BX283" s="71"/>
      <c r="BY283" s="71"/>
      <c r="BZ283" s="71"/>
      <c r="CA283" s="71"/>
      <c r="CB283" s="71"/>
      <c r="CC283" s="71"/>
      <c r="CD283" s="71"/>
      <c r="CE283" s="71"/>
      <c r="CF283" s="71"/>
      <c r="CG283" s="71"/>
      <c r="CH283" s="71"/>
    </row>
    <row r="284" spans="1:86" s="26" customFormat="1" ht="13.5" thickBot="1">
      <c r="A284" s="268">
        <v>10</v>
      </c>
      <c r="B284" s="271">
        <f>'Plot (10)'!Y33</f>
        <v>0</v>
      </c>
      <c r="C284" s="172">
        <f>'Plot (10)'!Z33</f>
        <v>0</v>
      </c>
      <c r="D284" s="172">
        <f>'Plot (10)'!AA33</f>
        <v>0</v>
      </c>
      <c r="E284" s="172">
        <f>'Plot (10)'!AB33</f>
        <v>0</v>
      </c>
      <c r="F284" s="172" t="b">
        <f t="shared" si="54"/>
        <v>0</v>
      </c>
      <c r="G284" s="303"/>
      <c r="H284" s="290" t="str">
        <f t="shared" si="47"/>
        <v>Not Measured</v>
      </c>
      <c r="I284" s="292">
        <f t="shared" si="48"/>
        <v>0</v>
      </c>
      <c r="J284" s="292">
        <f t="shared" si="49"/>
        <v>0</v>
      </c>
      <c r="K284" s="292">
        <f t="shared" si="50"/>
        <v>0</v>
      </c>
      <c r="L284" s="292">
        <f t="shared" si="51"/>
        <v>0</v>
      </c>
      <c r="M284" s="292">
        <f t="shared" si="52"/>
        <v>0</v>
      </c>
      <c r="N284" s="292">
        <f t="shared" si="53"/>
        <v>0</v>
      </c>
      <c r="O284" s="71"/>
      <c r="P284" s="73"/>
      <c r="Q284" s="73"/>
      <c r="R284" s="166"/>
      <c r="S284" s="73"/>
      <c r="T284" s="71"/>
      <c r="U284" s="72"/>
      <c r="V284" s="73"/>
      <c r="W284" s="158"/>
      <c r="X284" s="71"/>
      <c r="Y284" s="73"/>
      <c r="Z284" s="73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  <c r="AK284" s="71"/>
      <c r="AL284" s="71"/>
      <c r="AM284" s="71"/>
      <c r="AN284" s="71"/>
      <c r="AO284" s="71"/>
      <c r="AP284" s="71"/>
      <c r="AQ284" s="71"/>
      <c r="AR284" s="71"/>
      <c r="AS284" s="71"/>
      <c r="AT284" s="71"/>
      <c r="AU284" s="71"/>
      <c r="AV284" s="71"/>
      <c r="AW284" s="71"/>
      <c r="AX284" s="71"/>
      <c r="AY284" s="71"/>
      <c r="AZ284" s="71"/>
      <c r="BA284" s="71"/>
      <c r="BB284" s="71"/>
      <c r="BC284" s="71"/>
      <c r="BD284" s="71"/>
      <c r="BE284" s="71"/>
      <c r="BF284" s="71"/>
      <c r="BG284" s="71"/>
      <c r="BH284" s="71"/>
      <c r="BI284" s="71"/>
      <c r="BJ284" s="71"/>
      <c r="BK284" s="71"/>
      <c r="BL284" s="71"/>
      <c r="BM284" s="71"/>
      <c r="BN284" s="71"/>
      <c r="BO284" s="71"/>
      <c r="BP284" s="71"/>
      <c r="BQ284" s="71"/>
      <c r="BR284" s="71"/>
      <c r="BS284" s="71"/>
      <c r="BT284" s="71"/>
      <c r="BU284" s="71"/>
      <c r="BV284" s="71"/>
      <c r="BW284" s="71"/>
      <c r="BX284" s="71"/>
      <c r="BY284" s="71"/>
      <c r="BZ284" s="71"/>
      <c r="CA284" s="71"/>
      <c r="CB284" s="71"/>
      <c r="CC284" s="71"/>
      <c r="CD284" s="71"/>
      <c r="CE284" s="71"/>
      <c r="CF284" s="71"/>
      <c r="CG284" s="71"/>
      <c r="CH284" s="71"/>
    </row>
    <row r="285" spans="1:86" s="26" customFormat="1" ht="13.5" thickBot="1">
      <c r="A285" s="268">
        <v>10</v>
      </c>
      <c r="B285" s="271">
        <f>'Plot (10)'!Y34</f>
        <v>0</v>
      </c>
      <c r="C285" s="172">
        <f>'Plot (10)'!Z34</f>
        <v>0</v>
      </c>
      <c r="D285" s="172">
        <f>'Plot (10)'!AA34</f>
        <v>0</v>
      </c>
      <c r="E285" s="172">
        <f>'Plot (10)'!AB34</f>
        <v>0</v>
      </c>
      <c r="F285" s="172" t="b">
        <f t="shared" si="54"/>
        <v>0</v>
      </c>
      <c r="G285" s="303"/>
      <c r="H285" s="290" t="str">
        <f t="shared" si="47"/>
        <v>Not Measured</v>
      </c>
      <c r="I285" s="292">
        <f t="shared" si="48"/>
        <v>0</v>
      </c>
      <c r="J285" s="292">
        <f t="shared" si="49"/>
        <v>0</v>
      </c>
      <c r="K285" s="292">
        <f t="shared" si="50"/>
        <v>0</v>
      </c>
      <c r="L285" s="292">
        <f t="shared" si="51"/>
        <v>0</v>
      </c>
      <c r="M285" s="292">
        <f t="shared" si="52"/>
        <v>0</v>
      </c>
      <c r="N285" s="292">
        <f t="shared" si="53"/>
        <v>0</v>
      </c>
      <c r="O285" s="71"/>
      <c r="P285" s="73"/>
      <c r="Q285" s="73"/>
      <c r="R285" s="166"/>
      <c r="S285" s="73"/>
      <c r="T285" s="71"/>
      <c r="U285" s="72"/>
      <c r="V285" s="73"/>
      <c r="W285" s="158"/>
      <c r="X285" s="71"/>
      <c r="Y285" s="73"/>
      <c r="Z285" s="73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  <c r="AK285" s="71"/>
      <c r="AL285" s="71"/>
      <c r="AM285" s="71"/>
      <c r="AN285" s="71"/>
      <c r="AO285" s="71"/>
      <c r="AP285" s="71"/>
      <c r="AQ285" s="71"/>
      <c r="AR285" s="71"/>
      <c r="AS285" s="71"/>
      <c r="AT285" s="71"/>
      <c r="AU285" s="71"/>
      <c r="AV285" s="71"/>
      <c r="AW285" s="71"/>
      <c r="AX285" s="71"/>
      <c r="AY285" s="71"/>
      <c r="AZ285" s="71"/>
      <c r="BA285" s="71"/>
      <c r="BB285" s="71"/>
      <c r="BC285" s="71"/>
      <c r="BD285" s="71"/>
      <c r="BE285" s="71"/>
      <c r="BF285" s="71"/>
      <c r="BG285" s="71"/>
      <c r="BH285" s="71"/>
      <c r="BI285" s="71"/>
      <c r="BJ285" s="71"/>
      <c r="BK285" s="71"/>
      <c r="BL285" s="71"/>
      <c r="BM285" s="71"/>
      <c r="BN285" s="71"/>
      <c r="BO285" s="71"/>
      <c r="BP285" s="71"/>
      <c r="BQ285" s="71"/>
      <c r="BR285" s="71"/>
      <c r="BS285" s="71"/>
      <c r="BT285" s="71"/>
      <c r="BU285" s="71"/>
      <c r="BV285" s="71"/>
      <c r="BW285" s="71"/>
      <c r="BX285" s="71"/>
      <c r="BY285" s="71"/>
      <c r="BZ285" s="71"/>
      <c r="CA285" s="71"/>
      <c r="CB285" s="71"/>
      <c r="CC285" s="71"/>
      <c r="CD285" s="71"/>
      <c r="CE285" s="71"/>
      <c r="CF285" s="71"/>
      <c r="CG285" s="71"/>
      <c r="CH285" s="71"/>
    </row>
    <row r="286" spans="1:86" s="26" customFormat="1" ht="13.5" thickBot="1">
      <c r="A286" s="268">
        <v>10</v>
      </c>
      <c r="B286" s="271">
        <f>'Plot (10)'!Y35</f>
        <v>0</v>
      </c>
      <c r="C286" s="172">
        <f>'Plot (10)'!Z35</f>
        <v>0</v>
      </c>
      <c r="D286" s="172">
        <f>'Plot (10)'!AA35</f>
        <v>0</v>
      </c>
      <c r="E286" s="172">
        <f>'Plot (10)'!AB35</f>
        <v>0</v>
      </c>
      <c r="F286" s="172" t="b">
        <f t="shared" si="54"/>
        <v>0</v>
      </c>
      <c r="G286" s="303"/>
      <c r="H286" s="290" t="str">
        <f t="shared" si="47"/>
        <v>Not Measured</v>
      </c>
      <c r="I286" s="292">
        <f t="shared" si="48"/>
        <v>0</v>
      </c>
      <c r="J286" s="292">
        <f t="shared" si="49"/>
        <v>0</v>
      </c>
      <c r="K286" s="292">
        <f t="shared" si="50"/>
        <v>0</v>
      </c>
      <c r="L286" s="292">
        <f t="shared" si="51"/>
        <v>0</v>
      </c>
      <c r="M286" s="292">
        <f t="shared" si="52"/>
        <v>0</v>
      </c>
      <c r="N286" s="292">
        <f t="shared" si="53"/>
        <v>0</v>
      </c>
      <c r="O286" s="71"/>
      <c r="P286" s="73"/>
      <c r="Q286" s="73"/>
      <c r="R286" s="166"/>
      <c r="S286" s="73"/>
      <c r="T286" s="71"/>
      <c r="U286" s="72"/>
      <c r="V286" s="73"/>
      <c r="W286" s="158"/>
      <c r="X286" s="71"/>
      <c r="Y286" s="73"/>
      <c r="Z286" s="73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  <c r="AK286" s="71"/>
      <c r="AL286" s="71"/>
      <c r="AM286" s="71"/>
      <c r="AN286" s="71"/>
      <c r="AO286" s="71"/>
      <c r="AP286" s="71"/>
      <c r="AQ286" s="71"/>
      <c r="AR286" s="71"/>
      <c r="AS286" s="71"/>
      <c r="AT286" s="71"/>
      <c r="AU286" s="71"/>
      <c r="AV286" s="71"/>
      <c r="AW286" s="71"/>
      <c r="AX286" s="71"/>
      <c r="AY286" s="71"/>
      <c r="AZ286" s="71"/>
      <c r="BA286" s="71"/>
      <c r="BB286" s="71"/>
      <c r="BC286" s="71"/>
      <c r="BD286" s="71"/>
      <c r="BE286" s="71"/>
      <c r="BF286" s="71"/>
      <c r="BG286" s="71"/>
      <c r="BH286" s="71"/>
      <c r="BI286" s="71"/>
      <c r="BJ286" s="71"/>
      <c r="BK286" s="71"/>
      <c r="BL286" s="71"/>
      <c r="BM286" s="71"/>
      <c r="BN286" s="71"/>
      <c r="BO286" s="71"/>
      <c r="BP286" s="71"/>
      <c r="BQ286" s="71"/>
      <c r="BR286" s="71"/>
      <c r="BS286" s="71"/>
      <c r="BT286" s="71"/>
      <c r="BU286" s="71"/>
      <c r="BV286" s="71"/>
      <c r="BW286" s="71"/>
      <c r="BX286" s="71"/>
      <c r="BY286" s="71"/>
      <c r="BZ286" s="71"/>
      <c r="CA286" s="71"/>
      <c r="CB286" s="71"/>
      <c r="CC286" s="71"/>
      <c r="CD286" s="71"/>
      <c r="CE286" s="71"/>
      <c r="CF286" s="71"/>
      <c r="CG286" s="71"/>
      <c r="CH286" s="71"/>
    </row>
    <row r="287" spans="1:86" s="26" customFormat="1" ht="13.5" thickBot="1">
      <c r="A287" s="268">
        <v>10</v>
      </c>
      <c r="B287" s="271">
        <f>'Plot (10)'!Y36</f>
        <v>0</v>
      </c>
      <c r="C287" s="172">
        <f>'Plot (10)'!Z36</f>
        <v>0</v>
      </c>
      <c r="D287" s="172">
        <f>'Plot (10)'!AA36</f>
        <v>0</v>
      </c>
      <c r="E287" s="172">
        <f>'Plot (10)'!AB36</f>
        <v>0</v>
      </c>
      <c r="F287" s="172" t="b">
        <f t="shared" si="54"/>
        <v>0</v>
      </c>
      <c r="G287" s="303"/>
      <c r="H287" s="290" t="str">
        <f t="shared" si="47"/>
        <v>Not Measured</v>
      </c>
      <c r="I287" s="292">
        <f t="shared" si="48"/>
        <v>0</v>
      </c>
      <c r="J287" s="292">
        <f t="shared" si="49"/>
        <v>0</v>
      </c>
      <c r="K287" s="292">
        <f t="shared" si="50"/>
        <v>0</v>
      </c>
      <c r="L287" s="292">
        <f t="shared" si="51"/>
        <v>0</v>
      </c>
      <c r="M287" s="292">
        <f t="shared" si="52"/>
        <v>0</v>
      </c>
      <c r="N287" s="292">
        <f t="shared" si="53"/>
        <v>0</v>
      </c>
      <c r="O287" s="71"/>
      <c r="P287" s="73"/>
      <c r="Q287" s="73"/>
      <c r="R287" s="166"/>
      <c r="S287" s="73"/>
      <c r="T287" s="71"/>
      <c r="U287" s="72"/>
      <c r="V287" s="73"/>
      <c r="W287" s="158"/>
      <c r="X287" s="71"/>
      <c r="Y287" s="73"/>
      <c r="Z287" s="73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  <c r="AK287" s="71"/>
      <c r="AL287" s="71"/>
      <c r="AM287" s="71"/>
      <c r="AN287" s="71"/>
      <c r="AO287" s="71"/>
      <c r="AP287" s="71"/>
      <c r="AQ287" s="71"/>
      <c r="AR287" s="71"/>
      <c r="AS287" s="71"/>
      <c r="AT287" s="71"/>
      <c r="AU287" s="71"/>
      <c r="AV287" s="71"/>
      <c r="AW287" s="71"/>
      <c r="AX287" s="71"/>
      <c r="AY287" s="71"/>
      <c r="AZ287" s="71"/>
      <c r="BA287" s="71"/>
      <c r="BB287" s="71"/>
      <c r="BC287" s="71"/>
      <c r="BD287" s="71"/>
      <c r="BE287" s="71"/>
      <c r="BF287" s="71"/>
      <c r="BG287" s="71"/>
      <c r="BH287" s="71"/>
      <c r="BI287" s="71"/>
      <c r="BJ287" s="71"/>
      <c r="BK287" s="71"/>
      <c r="BL287" s="71"/>
      <c r="BM287" s="71"/>
      <c r="BN287" s="71"/>
      <c r="BO287" s="71"/>
      <c r="BP287" s="71"/>
      <c r="BQ287" s="71"/>
      <c r="BR287" s="71"/>
      <c r="BS287" s="71"/>
      <c r="BT287" s="71"/>
      <c r="BU287" s="71"/>
      <c r="BV287" s="71"/>
      <c r="BW287" s="71"/>
      <c r="BX287" s="71"/>
      <c r="BY287" s="71"/>
      <c r="BZ287" s="71"/>
      <c r="CA287" s="71"/>
      <c r="CB287" s="71"/>
      <c r="CC287" s="71"/>
      <c r="CD287" s="71"/>
      <c r="CE287" s="71"/>
      <c r="CF287" s="71"/>
      <c r="CG287" s="71"/>
      <c r="CH287" s="71"/>
    </row>
    <row r="288" spans="1:86" s="26" customFormat="1" ht="13.5" thickBot="1">
      <c r="A288" s="268">
        <v>10</v>
      </c>
      <c r="B288" s="271">
        <f>'Plot (10)'!Y37</f>
        <v>0</v>
      </c>
      <c r="C288" s="172">
        <f>'Plot (10)'!Z37</f>
        <v>0</v>
      </c>
      <c r="D288" s="172">
        <f>'Plot (10)'!AA37</f>
        <v>0</v>
      </c>
      <c r="E288" s="172">
        <f>'Plot (10)'!AB37</f>
        <v>0</v>
      </c>
      <c r="F288" s="172" t="b">
        <f t="shared" si="54"/>
        <v>0</v>
      </c>
      <c r="G288" s="303"/>
      <c r="H288" s="290" t="str">
        <f t="shared" si="47"/>
        <v>Not Measured</v>
      </c>
      <c r="I288" s="292">
        <f t="shared" si="48"/>
        <v>0</v>
      </c>
      <c r="J288" s="292">
        <f t="shared" si="49"/>
        <v>0</v>
      </c>
      <c r="K288" s="292">
        <f t="shared" si="50"/>
        <v>0</v>
      </c>
      <c r="L288" s="292">
        <f t="shared" si="51"/>
        <v>0</v>
      </c>
      <c r="M288" s="292">
        <f t="shared" si="52"/>
        <v>0</v>
      </c>
      <c r="N288" s="292">
        <f t="shared" si="53"/>
        <v>0</v>
      </c>
      <c r="O288" s="71"/>
      <c r="P288" s="73"/>
      <c r="Q288" s="73"/>
      <c r="R288" s="166"/>
      <c r="S288" s="73"/>
      <c r="T288" s="71"/>
      <c r="U288" s="72"/>
      <c r="V288" s="73"/>
      <c r="W288" s="158"/>
      <c r="X288" s="71"/>
      <c r="Y288" s="73"/>
      <c r="Z288" s="73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  <c r="AK288" s="71"/>
      <c r="AL288" s="71"/>
      <c r="AM288" s="71"/>
      <c r="AN288" s="71"/>
      <c r="AO288" s="71"/>
      <c r="AP288" s="71"/>
      <c r="AQ288" s="71"/>
      <c r="AR288" s="71"/>
      <c r="AS288" s="71"/>
      <c r="AT288" s="71"/>
      <c r="AU288" s="71"/>
      <c r="AV288" s="71"/>
      <c r="AW288" s="71"/>
      <c r="AX288" s="71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  <c r="CF288" s="71"/>
      <c r="CG288" s="71"/>
      <c r="CH288" s="71"/>
    </row>
    <row r="289" spans="1:86" s="26" customFormat="1" ht="13.5" thickBot="1">
      <c r="A289" s="268">
        <v>10</v>
      </c>
      <c r="B289" s="271">
        <f>'Plot (10)'!Y38</f>
        <v>0</v>
      </c>
      <c r="C289" s="172">
        <f>'Plot (10)'!Z38</f>
        <v>0</v>
      </c>
      <c r="D289" s="172">
        <f>'Plot (10)'!AA38</f>
        <v>0</v>
      </c>
      <c r="E289" s="172">
        <f>'Plot (10)'!AB38</f>
        <v>0</v>
      </c>
      <c r="F289" s="172" t="b">
        <f t="shared" si="54"/>
        <v>0</v>
      </c>
      <c r="G289" s="303"/>
      <c r="H289" s="290" t="str">
        <f t="shared" si="47"/>
        <v>Not Measured</v>
      </c>
      <c r="I289" s="292">
        <f t="shared" si="48"/>
        <v>0</v>
      </c>
      <c r="J289" s="292">
        <f t="shared" si="49"/>
        <v>0</v>
      </c>
      <c r="K289" s="292">
        <f t="shared" si="50"/>
        <v>0</v>
      </c>
      <c r="L289" s="292">
        <f t="shared" si="51"/>
        <v>0</v>
      </c>
      <c r="M289" s="292">
        <f t="shared" si="52"/>
        <v>0</v>
      </c>
      <c r="N289" s="292">
        <f t="shared" si="53"/>
        <v>0</v>
      </c>
      <c r="O289" s="71"/>
      <c r="P289" s="73"/>
      <c r="Q289" s="73"/>
      <c r="R289" s="166"/>
      <c r="S289" s="73"/>
      <c r="T289" s="71"/>
      <c r="U289" s="72"/>
      <c r="V289" s="73"/>
      <c r="W289" s="158"/>
      <c r="X289" s="71"/>
      <c r="Y289" s="73"/>
      <c r="Z289" s="73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  <c r="AK289" s="71"/>
      <c r="AL289" s="71"/>
      <c r="AM289" s="71"/>
      <c r="AN289" s="71"/>
      <c r="AO289" s="71"/>
      <c r="AP289" s="71"/>
      <c r="AQ289" s="71"/>
      <c r="AR289" s="71"/>
      <c r="AS289" s="71"/>
      <c r="AT289" s="71"/>
      <c r="AU289" s="71"/>
      <c r="AV289" s="71"/>
      <c r="AW289" s="71"/>
      <c r="AX289" s="71"/>
      <c r="AY289" s="71"/>
      <c r="AZ289" s="71"/>
      <c r="BA289" s="71"/>
      <c r="BB289" s="71"/>
      <c r="BC289" s="71"/>
      <c r="BD289" s="71"/>
      <c r="BE289" s="71"/>
      <c r="BF289" s="71"/>
      <c r="BG289" s="71"/>
      <c r="BH289" s="71"/>
      <c r="BI289" s="71"/>
      <c r="BJ289" s="71"/>
      <c r="BK289" s="71"/>
      <c r="BL289" s="71"/>
      <c r="BM289" s="71"/>
      <c r="BN289" s="71"/>
      <c r="BO289" s="71"/>
      <c r="BP289" s="71"/>
      <c r="BQ289" s="71"/>
      <c r="BR289" s="71"/>
      <c r="BS289" s="71"/>
      <c r="BT289" s="71"/>
      <c r="BU289" s="71"/>
      <c r="BV289" s="71"/>
      <c r="BW289" s="71"/>
      <c r="BX289" s="71"/>
      <c r="BY289" s="71"/>
      <c r="BZ289" s="71"/>
      <c r="CA289" s="71"/>
      <c r="CB289" s="71"/>
      <c r="CC289" s="71"/>
      <c r="CD289" s="71"/>
      <c r="CE289" s="71"/>
      <c r="CF289" s="71"/>
      <c r="CG289" s="71"/>
      <c r="CH289" s="71"/>
    </row>
    <row r="290" spans="1:86" s="26" customFormat="1" ht="13.5" thickBot="1">
      <c r="A290" s="268">
        <v>10</v>
      </c>
      <c r="B290" s="271">
        <f>'Plot (10)'!Y39</f>
        <v>0</v>
      </c>
      <c r="C290" s="172">
        <f>'Plot (10)'!Z39</f>
        <v>0</v>
      </c>
      <c r="D290" s="172">
        <f>'Plot (10)'!AA39</f>
        <v>0</v>
      </c>
      <c r="E290" s="172">
        <f>'Plot (10)'!AB39</f>
        <v>0</v>
      </c>
      <c r="F290" s="172" t="b">
        <f t="shared" si="54"/>
        <v>0</v>
      </c>
      <c r="G290" s="303"/>
      <c r="H290" s="290" t="str">
        <f t="shared" si="47"/>
        <v>Not Measured</v>
      </c>
      <c r="I290" s="292">
        <f t="shared" si="48"/>
        <v>0</v>
      </c>
      <c r="J290" s="292">
        <f t="shared" si="49"/>
        <v>0</v>
      </c>
      <c r="K290" s="292">
        <f t="shared" si="50"/>
        <v>0</v>
      </c>
      <c r="L290" s="292">
        <f t="shared" si="51"/>
        <v>0</v>
      </c>
      <c r="M290" s="292">
        <f t="shared" si="52"/>
        <v>0</v>
      </c>
      <c r="N290" s="292">
        <f t="shared" si="53"/>
        <v>0</v>
      </c>
      <c r="O290" s="71"/>
      <c r="P290" s="73"/>
      <c r="Q290" s="73"/>
      <c r="R290" s="166"/>
      <c r="S290" s="73"/>
      <c r="T290" s="71"/>
      <c r="U290" s="72"/>
      <c r="V290" s="73"/>
      <c r="W290" s="158"/>
      <c r="X290" s="71"/>
      <c r="Y290" s="73"/>
      <c r="Z290" s="73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  <c r="AK290" s="71"/>
      <c r="AL290" s="71"/>
      <c r="AM290" s="71"/>
      <c r="AN290" s="71"/>
      <c r="AO290" s="71"/>
      <c r="AP290" s="71"/>
      <c r="AQ290" s="71"/>
      <c r="AR290" s="71"/>
      <c r="AS290" s="71"/>
      <c r="AT290" s="71"/>
      <c r="AU290" s="71"/>
      <c r="AV290" s="71"/>
      <c r="AW290" s="71"/>
      <c r="AX290" s="71"/>
      <c r="AY290" s="71"/>
      <c r="AZ290" s="71"/>
      <c r="BA290" s="71"/>
      <c r="BB290" s="71"/>
      <c r="BC290" s="71"/>
      <c r="BD290" s="71"/>
      <c r="BE290" s="71"/>
      <c r="BF290" s="71"/>
      <c r="BG290" s="71"/>
      <c r="BH290" s="71"/>
      <c r="BI290" s="71"/>
      <c r="BJ290" s="71"/>
      <c r="BK290" s="71"/>
      <c r="BL290" s="71"/>
      <c r="BM290" s="71"/>
      <c r="BN290" s="71"/>
      <c r="BO290" s="71"/>
      <c r="BP290" s="71"/>
      <c r="BQ290" s="71"/>
      <c r="BR290" s="71"/>
      <c r="BS290" s="71"/>
      <c r="BT290" s="71"/>
      <c r="BU290" s="71"/>
      <c r="BV290" s="71"/>
      <c r="BW290" s="71"/>
      <c r="BX290" s="71"/>
      <c r="BY290" s="71"/>
      <c r="BZ290" s="71"/>
      <c r="CA290" s="71"/>
      <c r="CB290" s="71"/>
      <c r="CC290" s="71"/>
      <c r="CD290" s="71"/>
      <c r="CE290" s="71"/>
      <c r="CF290" s="71"/>
      <c r="CG290" s="71"/>
      <c r="CH290" s="71"/>
    </row>
    <row r="291" spans="1:86" s="26" customFormat="1" ht="13.5" thickBot="1">
      <c r="A291" s="273">
        <v>10</v>
      </c>
      <c r="B291" s="272">
        <f>'Plot (10)'!Y40</f>
        <v>0</v>
      </c>
      <c r="C291" s="97">
        <f>'Plot (10)'!Z40</f>
        <v>0</v>
      </c>
      <c r="D291" s="97">
        <f>'Plot (10)'!AA40</f>
        <v>0</v>
      </c>
      <c r="E291" s="97">
        <f>'Plot (10)'!AB40</f>
        <v>0</v>
      </c>
      <c r="F291" s="97" t="b">
        <f t="shared" si="54"/>
        <v>0</v>
      </c>
      <c r="G291" s="304"/>
      <c r="H291" s="572" t="str">
        <f t="shared" si="47"/>
        <v>Not Measured</v>
      </c>
      <c r="I291" s="292">
        <f t="shared" si="48"/>
        <v>0</v>
      </c>
      <c r="J291" s="292">
        <f t="shared" si="49"/>
        <v>0</v>
      </c>
      <c r="K291" s="292">
        <f t="shared" si="50"/>
        <v>0</v>
      </c>
      <c r="L291" s="292">
        <f t="shared" si="51"/>
        <v>0</v>
      </c>
      <c r="M291" s="292">
        <f t="shared" si="52"/>
        <v>0</v>
      </c>
      <c r="N291" s="292">
        <f t="shared" si="53"/>
        <v>0</v>
      </c>
      <c r="O291" s="71"/>
      <c r="P291" s="73"/>
      <c r="Q291" s="73"/>
      <c r="R291" s="166"/>
      <c r="S291" s="73"/>
      <c r="T291" s="71"/>
      <c r="U291" s="72"/>
      <c r="V291" s="73"/>
      <c r="W291" s="158"/>
      <c r="X291" s="71"/>
      <c r="Y291" s="73"/>
      <c r="Z291" s="73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  <c r="AK291" s="71"/>
      <c r="AL291" s="71"/>
      <c r="AM291" s="71"/>
      <c r="AN291" s="71"/>
      <c r="AO291" s="71"/>
      <c r="AP291" s="71"/>
      <c r="AQ291" s="71"/>
      <c r="AR291" s="71"/>
      <c r="AS291" s="71"/>
      <c r="AT291" s="71"/>
      <c r="AU291" s="71"/>
      <c r="AV291" s="71"/>
      <c r="AW291" s="71"/>
      <c r="AX291" s="71"/>
      <c r="AY291" s="71"/>
      <c r="AZ291" s="71"/>
      <c r="BA291" s="71"/>
      <c r="BB291" s="71"/>
      <c r="BC291" s="71"/>
      <c r="BD291" s="71"/>
      <c r="BE291" s="71"/>
      <c r="BF291" s="71"/>
      <c r="BG291" s="71"/>
      <c r="BH291" s="71"/>
      <c r="BI291" s="71"/>
      <c r="BJ291" s="71"/>
      <c r="BK291" s="71"/>
      <c r="BL291" s="71"/>
      <c r="BM291" s="71"/>
      <c r="BN291" s="71"/>
      <c r="BO291" s="71"/>
      <c r="BP291" s="71"/>
      <c r="BQ291" s="71"/>
      <c r="BR291" s="71"/>
      <c r="BS291" s="71"/>
      <c r="BT291" s="71"/>
      <c r="BU291" s="71"/>
      <c r="BV291" s="71"/>
      <c r="BW291" s="71"/>
      <c r="BX291" s="71"/>
      <c r="BY291" s="71"/>
      <c r="BZ291" s="71"/>
      <c r="CA291" s="71"/>
      <c r="CB291" s="71"/>
      <c r="CC291" s="71"/>
      <c r="CD291" s="71"/>
      <c r="CE291" s="71"/>
      <c r="CF291" s="71"/>
      <c r="CG291" s="71"/>
      <c r="CH291" s="71"/>
    </row>
    <row r="292" spans="1:86" s="26" customFormat="1">
      <c r="A292" s="92"/>
      <c r="B292" s="93"/>
      <c r="C292" s="94"/>
      <c r="D292" s="94"/>
      <c r="E292" s="94"/>
      <c r="F292" s="94"/>
      <c r="G292" s="171"/>
      <c r="H292" s="95"/>
      <c r="I292" s="293"/>
      <c r="J292" s="293"/>
      <c r="K292" s="293"/>
      <c r="L292" s="293"/>
      <c r="M292" s="293"/>
      <c r="N292" s="293"/>
      <c r="O292" s="71"/>
      <c r="P292" s="73"/>
      <c r="Q292" s="73"/>
      <c r="R292" s="166"/>
      <c r="S292" s="73"/>
      <c r="T292" s="71"/>
      <c r="U292" s="72"/>
      <c r="V292" s="73"/>
      <c r="W292" s="158"/>
      <c r="X292" s="71"/>
      <c r="Y292" s="73"/>
      <c r="Z292" s="73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  <c r="AK292" s="71"/>
      <c r="AL292" s="71"/>
      <c r="AM292" s="71"/>
      <c r="AN292" s="71"/>
      <c r="AO292" s="71"/>
      <c r="AP292" s="71"/>
      <c r="AQ292" s="71"/>
      <c r="AR292" s="71"/>
      <c r="AS292" s="71"/>
      <c r="AT292" s="71"/>
      <c r="AU292" s="71"/>
      <c r="AV292" s="71"/>
      <c r="AW292" s="71"/>
      <c r="AX292" s="71"/>
      <c r="AY292" s="71"/>
      <c r="AZ292" s="71"/>
      <c r="BA292" s="71"/>
      <c r="BB292" s="71"/>
      <c r="BC292" s="71"/>
      <c r="BD292" s="71"/>
      <c r="BE292" s="71"/>
      <c r="BF292" s="71"/>
      <c r="BG292" s="71"/>
      <c r="BH292" s="71"/>
      <c r="BI292" s="71"/>
      <c r="BJ292" s="71"/>
      <c r="BK292" s="71"/>
      <c r="BL292" s="71"/>
      <c r="BM292" s="71"/>
      <c r="BN292" s="71"/>
      <c r="BO292" s="71"/>
      <c r="BP292" s="71"/>
      <c r="BQ292" s="71"/>
      <c r="BR292" s="71"/>
      <c r="BS292" s="71"/>
      <c r="BT292" s="71"/>
      <c r="BU292" s="71"/>
      <c r="BV292" s="71"/>
      <c r="BW292" s="71"/>
      <c r="BX292" s="71"/>
      <c r="BY292" s="71"/>
      <c r="BZ292" s="71"/>
      <c r="CA292" s="71"/>
      <c r="CB292" s="71"/>
      <c r="CC292" s="71"/>
      <c r="CD292" s="71"/>
      <c r="CE292" s="71"/>
      <c r="CF292" s="71"/>
      <c r="CG292" s="71"/>
      <c r="CH292" s="71"/>
    </row>
    <row r="293" spans="1:86" s="26" customFormat="1">
      <c r="A293" s="92"/>
      <c r="B293" s="93"/>
      <c r="C293" s="94"/>
      <c r="D293" s="94"/>
      <c r="E293" s="94"/>
      <c r="F293" s="94"/>
      <c r="G293" s="171"/>
      <c r="H293" s="95"/>
      <c r="I293" s="293"/>
      <c r="J293" s="293"/>
      <c r="K293" s="293"/>
      <c r="L293" s="293"/>
      <c r="M293" s="293"/>
      <c r="N293" s="293"/>
      <c r="O293" s="71"/>
      <c r="P293" s="73"/>
      <c r="Q293" s="73"/>
      <c r="R293" s="166"/>
      <c r="S293" s="73"/>
      <c r="T293" s="71"/>
      <c r="U293" s="72"/>
      <c r="V293" s="73"/>
      <c r="W293" s="158"/>
      <c r="X293" s="71"/>
      <c r="Y293" s="73"/>
      <c r="Z293" s="73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  <c r="AK293" s="71"/>
      <c r="AL293" s="71"/>
      <c r="AM293" s="71"/>
      <c r="AN293" s="71"/>
      <c r="AO293" s="71"/>
      <c r="AP293" s="71"/>
      <c r="AQ293" s="71"/>
      <c r="AR293" s="71"/>
      <c r="AS293" s="71"/>
      <c r="AT293" s="71"/>
      <c r="AU293" s="71"/>
      <c r="AV293" s="71"/>
      <c r="AW293" s="71"/>
      <c r="AX293" s="71"/>
      <c r="AY293" s="71"/>
      <c r="AZ293" s="71"/>
      <c r="BA293" s="71"/>
      <c r="BB293" s="71"/>
      <c r="BC293" s="71"/>
      <c r="BD293" s="71"/>
      <c r="BE293" s="71"/>
      <c r="BF293" s="71"/>
      <c r="BG293" s="71"/>
      <c r="BH293" s="71"/>
      <c r="BI293" s="71"/>
      <c r="BJ293" s="71"/>
      <c r="BK293" s="71"/>
      <c r="BL293" s="71"/>
      <c r="BM293" s="71"/>
      <c r="BN293" s="71"/>
      <c r="BO293" s="71"/>
      <c r="BP293" s="71"/>
      <c r="BQ293" s="71"/>
      <c r="BR293" s="71"/>
      <c r="BS293" s="71"/>
      <c r="BT293" s="71"/>
      <c r="BU293" s="71"/>
      <c r="BV293" s="71"/>
      <c r="BW293" s="71"/>
      <c r="BX293" s="71"/>
      <c r="BY293" s="71"/>
      <c r="BZ293" s="71"/>
      <c r="CA293" s="71"/>
      <c r="CB293" s="71"/>
      <c r="CC293" s="71"/>
      <c r="CD293" s="71"/>
      <c r="CE293" s="71"/>
      <c r="CF293" s="71"/>
      <c r="CG293" s="71"/>
      <c r="CH293" s="71"/>
    </row>
    <row r="294" spans="1:86" s="26" customFormat="1">
      <c r="A294" s="92"/>
      <c r="B294" s="93"/>
      <c r="C294" s="94"/>
      <c r="D294" s="94"/>
      <c r="E294" s="94"/>
      <c r="F294" s="94"/>
      <c r="G294" s="171"/>
      <c r="H294" s="95"/>
      <c r="I294" s="293"/>
      <c r="J294" s="293"/>
      <c r="K294" s="293"/>
      <c r="L294" s="293"/>
      <c r="M294" s="293"/>
      <c r="N294" s="293"/>
      <c r="O294" s="71"/>
      <c r="P294" s="73"/>
      <c r="Q294" s="73"/>
      <c r="R294" s="166"/>
      <c r="S294" s="73"/>
      <c r="T294" s="71"/>
      <c r="U294" s="72"/>
      <c r="V294" s="73"/>
      <c r="W294" s="158"/>
      <c r="X294" s="71"/>
      <c r="Y294" s="73"/>
      <c r="Z294" s="73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/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  <c r="BF294" s="71"/>
      <c r="BG294" s="71"/>
      <c r="BH294" s="71"/>
      <c r="BI294" s="71"/>
      <c r="BJ294" s="71"/>
      <c r="BK294" s="71"/>
      <c r="BL294" s="71"/>
      <c r="BM294" s="71"/>
      <c r="BN294" s="71"/>
      <c r="BO294" s="71"/>
      <c r="BP294" s="71"/>
      <c r="BQ294" s="71"/>
      <c r="BR294" s="71"/>
      <c r="BS294" s="71"/>
      <c r="BT294" s="71"/>
      <c r="BU294" s="71"/>
      <c r="BV294" s="71"/>
      <c r="BW294" s="71"/>
      <c r="BX294" s="71"/>
      <c r="BY294" s="71"/>
      <c r="BZ294" s="71"/>
      <c r="CA294" s="71"/>
      <c r="CB294" s="71"/>
      <c r="CC294" s="71"/>
      <c r="CD294" s="71"/>
      <c r="CE294" s="71"/>
      <c r="CF294" s="71"/>
      <c r="CG294" s="71"/>
      <c r="CH294" s="71"/>
    </row>
    <row r="295" spans="1:86" s="26" customFormat="1">
      <c r="A295" s="92"/>
      <c r="B295" s="93"/>
      <c r="C295" s="94"/>
      <c r="D295" s="94"/>
      <c r="E295" s="94"/>
      <c r="F295" s="94"/>
      <c r="G295" s="171"/>
      <c r="H295" s="95"/>
      <c r="I295" s="293"/>
      <c r="J295" s="293"/>
      <c r="K295" s="293"/>
      <c r="L295" s="293"/>
      <c r="M295" s="293"/>
      <c r="N295" s="293"/>
      <c r="O295" s="71"/>
      <c r="P295" s="73"/>
      <c r="Q295" s="73"/>
      <c r="R295" s="166"/>
      <c r="S295" s="73"/>
      <c r="T295" s="71"/>
      <c r="U295" s="72"/>
      <c r="V295" s="73"/>
      <c r="W295" s="158"/>
      <c r="X295" s="71"/>
      <c r="Y295" s="73"/>
      <c r="Z295" s="73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  <c r="AK295" s="71"/>
      <c r="AL295" s="71"/>
      <c r="AM295" s="71"/>
      <c r="AN295" s="71"/>
      <c r="AO295" s="71"/>
      <c r="AP295" s="71"/>
      <c r="AQ295" s="71"/>
      <c r="AR295" s="71"/>
      <c r="AS295" s="71"/>
      <c r="AT295" s="71"/>
      <c r="AU295" s="71"/>
      <c r="AV295" s="71"/>
      <c r="AW295" s="71"/>
      <c r="AX295" s="71"/>
      <c r="AY295" s="71"/>
      <c r="AZ295" s="71"/>
      <c r="BA295" s="71"/>
      <c r="BB295" s="71"/>
      <c r="BC295" s="71"/>
      <c r="BD295" s="71"/>
      <c r="BE295" s="71"/>
      <c r="BF295" s="71"/>
      <c r="BG295" s="71"/>
      <c r="BH295" s="71"/>
      <c r="BI295" s="71"/>
      <c r="BJ295" s="71"/>
      <c r="BK295" s="71"/>
      <c r="BL295" s="71"/>
      <c r="BM295" s="71"/>
      <c r="BN295" s="71"/>
      <c r="BO295" s="71"/>
      <c r="BP295" s="71"/>
      <c r="BQ295" s="71"/>
      <c r="BR295" s="71"/>
      <c r="BS295" s="71"/>
      <c r="BT295" s="71"/>
      <c r="BU295" s="71"/>
      <c r="BV295" s="71"/>
      <c r="BW295" s="71"/>
      <c r="BX295" s="71"/>
      <c r="BY295" s="71"/>
      <c r="BZ295" s="71"/>
      <c r="CA295" s="71"/>
      <c r="CB295" s="71"/>
      <c r="CC295" s="71"/>
      <c r="CD295" s="71"/>
      <c r="CE295" s="71"/>
      <c r="CF295" s="71"/>
      <c r="CG295" s="71"/>
      <c r="CH295" s="71"/>
    </row>
    <row r="296" spans="1:86" s="26" customFormat="1">
      <c r="A296" s="92"/>
      <c r="B296" s="93"/>
      <c r="C296" s="94"/>
      <c r="D296" s="94"/>
      <c r="E296" s="94"/>
      <c r="F296" s="94"/>
      <c r="G296" s="171"/>
      <c r="H296" s="95"/>
      <c r="I296" s="293"/>
      <c r="J296" s="293"/>
      <c r="K296" s="293"/>
      <c r="L296" s="293"/>
      <c r="M296" s="293"/>
      <c r="N296" s="293"/>
      <c r="O296" s="71"/>
      <c r="P296" s="73"/>
      <c r="Q296" s="73"/>
      <c r="R296" s="166"/>
      <c r="S296" s="73"/>
      <c r="T296" s="71"/>
      <c r="U296" s="72"/>
      <c r="V296" s="73"/>
      <c r="W296" s="158"/>
      <c r="X296" s="71"/>
      <c r="Y296" s="73"/>
      <c r="Z296" s="73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  <c r="AK296" s="71"/>
      <c r="AL296" s="71"/>
      <c r="AM296" s="71"/>
      <c r="AN296" s="71"/>
      <c r="AO296" s="71"/>
      <c r="AP296" s="71"/>
      <c r="AQ296" s="71"/>
      <c r="AR296" s="71"/>
      <c r="AS296" s="71"/>
      <c r="AT296" s="71"/>
      <c r="AU296" s="71"/>
      <c r="AV296" s="71"/>
      <c r="AW296" s="71"/>
      <c r="AX296" s="71"/>
      <c r="AY296" s="71"/>
      <c r="AZ296" s="71"/>
      <c r="BA296" s="71"/>
      <c r="BB296" s="71"/>
      <c r="BC296" s="71"/>
      <c r="BD296" s="71"/>
      <c r="BE296" s="71"/>
      <c r="BF296" s="71"/>
      <c r="BG296" s="71"/>
      <c r="BH296" s="71"/>
      <c r="BI296" s="71"/>
      <c r="BJ296" s="71"/>
      <c r="BK296" s="71"/>
      <c r="BL296" s="71"/>
      <c r="BM296" s="71"/>
      <c r="BN296" s="71"/>
      <c r="BO296" s="71"/>
      <c r="BP296" s="71"/>
      <c r="BQ296" s="71"/>
      <c r="BR296" s="71"/>
      <c r="BS296" s="71"/>
      <c r="BT296" s="71"/>
      <c r="BU296" s="71"/>
      <c r="BV296" s="71"/>
      <c r="BW296" s="71"/>
      <c r="BX296" s="71"/>
      <c r="BY296" s="71"/>
      <c r="BZ296" s="71"/>
      <c r="CA296" s="71"/>
      <c r="CB296" s="71"/>
      <c r="CC296" s="71"/>
      <c r="CD296" s="71"/>
      <c r="CE296" s="71"/>
      <c r="CF296" s="71"/>
      <c r="CG296" s="71"/>
      <c r="CH296" s="71"/>
    </row>
    <row r="297" spans="1:86" s="26" customFormat="1">
      <c r="A297" s="92"/>
      <c r="B297" s="93"/>
      <c r="C297" s="94"/>
      <c r="D297" s="94"/>
      <c r="E297" s="94"/>
      <c r="F297" s="94"/>
      <c r="G297" s="171"/>
      <c r="H297" s="95"/>
      <c r="I297" s="293"/>
      <c r="J297" s="293"/>
      <c r="K297" s="293"/>
      <c r="L297" s="293"/>
      <c r="M297" s="293"/>
      <c r="N297" s="293"/>
      <c r="O297" s="71"/>
      <c r="P297" s="73"/>
      <c r="Q297" s="73"/>
      <c r="R297" s="166"/>
      <c r="S297" s="73"/>
      <c r="T297" s="71"/>
      <c r="U297" s="72"/>
      <c r="V297" s="73"/>
      <c r="W297" s="158"/>
      <c r="X297" s="71"/>
      <c r="Y297" s="73"/>
      <c r="Z297" s="73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  <c r="AK297" s="71"/>
      <c r="AL297" s="71"/>
      <c r="AM297" s="71"/>
      <c r="AN297" s="71"/>
      <c r="AO297" s="71"/>
      <c r="AP297" s="71"/>
      <c r="AQ297" s="71"/>
      <c r="AR297" s="71"/>
      <c r="AS297" s="71"/>
      <c r="AT297" s="71"/>
      <c r="AU297" s="71"/>
      <c r="AV297" s="71"/>
      <c r="AW297" s="71"/>
      <c r="AX297" s="71"/>
      <c r="AY297" s="71"/>
      <c r="AZ297" s="71"/>
      <c r="BA297" s="71"/>
      <c r="BB297" s="71"/>
      <c r="BC297" s="71"/>
      <c r="BD297" s="71"/>
      <c r="BE297" s="71"/>
      <c r="BF297" s="71"/>
      <c r="BG297" s="71"/>
      <c r="BH297" s="71"/>
      <c r="BI297" s="71"/>
      <c r="BJ297" s="71"/>
      <c r="BK297" s="71"/>
      <c r="BL297" s="71"/>
      <c r="BM297" s="71"/>
      <c r="BN297" s="71"/>
      <c r="BO297" s="71"/>
      <c r="BP297" s="71"/>
      <c r="BQ297" s="71"/>
      <c r="BR297" s="71"/>
      <c r="BS297" s="71"/>
      <c r="BT297" s="71"/>
      <c r="BU297" s="71"/>
      <c r="BV297" s="71"/>
      <c r="BW297" s="71"/>
      <c r="BX297" s="71"/>
      <c r="BY297" s="71"/>
      <c r="BZ297" s="71"/>
      <c r="CA297" s="71"/>
      <c r="CB297" s="71"/>
      <c r="CC297" s="71"/>
      <c r="CD297" s="71"/>
      <c r="CE297" s="71"/>
      <c r="CF297" s="71"/>
      <c r="CG297" s="71"/>
      <c r="CH297" s="71"/>
    </row>
    <row r="298" spans="1:86" s="26" customFormat="1">
      <c r="A298" s="92"/>
      <c r="B298" s="93"/>
      <c r="C298" s="94"/>
      <c r="D298" s="94"/>
      <c r="E298" s="94"/>
      <c r="F298" s="94"/>
      <c r="G298" s="171"/>
      <c r="H298" s="95"/>
      <c r="I298" s="293"/>
      <c r="J298" s="293"/>
      <c r="K298" s="293"/>
      <c r="L298" s="293"/>
      <c r="M298" s="293"/>
      <c r="N298" s="293"/>
      <c r="O298" s="71"/>
      <c r="P298" s="73"/>
      <c r="Q298" s="73"/>
      <c r="R298" s="166"/>
      <c r="S298" s="73"/>
      <c r="T298" s="71"/>
      <c r="U298" s="72"/>
      <c r="V298" s="73"/>
      <c r="W298" s="158"/>
      <c r="X298" s="71"/>
      <c r="Y298" s="73"/>
      <c r="Z298" s="73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  <c r="AK298" s="71"/>
      <c r="AL298" s="71"/>
      <c r="AM298" s="71"/>
      <c r="AN298" s="71"/>
      <c r="AO298" s="71"/>
      <c r="AP298" s="71"/>
      <c r="AQ298" s="71"/>
      <c r="AR298" s="71"/>
      <c r="AS298" s="71"/>
      <c r="AT298" s="71"/>
      <c r="AU298" s="71"/>
      <c r="AV298" s="71"/>
      <c r="AW298" s="71"/>
      <c r="AX298" s="71"/>
      <c r="AY298" s="71"/>
      <c r="AZ298" s="71"/>
      <c r="BA298" s="71"/>
      <c r="BB298" s="71"/>
      <c r="BC298" s="71"/>
      <c r="BD298" s="71"/>
      <c r="BE298" s="71"/>
      <c r="BF298" s="71"/>
      <c r="BG298" s="71"/>
      <c r="BH298" s="71"/>
      <c r="BI298" s="71"/>
      <c r="BJ298" s="71"/>
      <c r="BK298" s="71"/>
      <c r="BL298" s="71"/>
      <c r="BM298" s="71"/>
      <c r="BN298" s="71"/>
      <c r="BO298" s="71"/>
      <c r="BP298" s="71"/>
      <c r="BQ298" s="71"/>
      <c r="BR298" s="71"/>
      <c r="BS298" s="71"/>
      <c r="BT298" s="71"/>
      <c r="BU298" s="71"/>
      <c r="BV298" s="71"/>
      <c r="BW298" s="71"/>
      <c r="BX298" s="71"/>
      <c r="BY298" s="71"/>
      <c r="BZ298" s="71"/>
      <c r="CA298" s="71"/>
      <c r="CB298" s="71"/>
      <c r="CC298" s="71"/>
      <c r="CD298" s="71"/>
      <c r="CE298" s="71"/>
      <c r="CF298" s="71"/>
      <c r="CG298" s="71"/>
      <c r="CH298" s="71"/>
    </row>
    <row r="299" spans="1:86" s="26" customFormat="1">
      <c r="A299" s="92"/>
      <c r="B299" s="93"/>
      <c r="C299" s="94"/>
      <c r="D299" s="94"/>
      <c r="E299" s="94"/>
      <c r="F299" s="94"/>
      <c r="G299" s="171"/>
      <c r="H299" s="95"/>
      <c r="I299" s="293"/>
      <c r="J299" s="293"/>
      <c r="K299" s="293"/>
      <c r="L299" s="293"/>
      <c r="M299" s="293"/>
      <c r="N299" s="293"/>
      <c r="O299" s="71"/>
      <c r="P299" s="73"/>
      <c r="Q299" s="73"/>
      <c r="R299" s="166"/>
      <c r="S299" s="73"/>
      <c r="T299" s="71"/>
      <c r="U299" s="72"/>
      <c r="V299" s="73"/>
      <c r="W299" s="158"/>
      <c r="X299" s="71"/>
      <c r="Y299" s="73"/>
      <c r="Z299" s="73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  <c r="CF299" s="71"/>
      <c r="CG299" s="71"/>
      <c r="CH299" s="71"/>
    </row>
    <row r="300" spans="1:86" s="26" customFormat="1">
      <c r="A300" s="92"/>
      <c r="B300" s="93"/>
      <c r="C300" s="94"/>
      <c r="D300" s="94"/>
      <c r="E300" s="94"/>
      <c r="F300" s="94"/>
      <c r="G300" s="171"/>
      <c r="H300" s="95"/>
      <c r="I300" s="293"/>
      <c r="J300" s="293"/>
      <c r="K300" s="293"/>
      <c r="L300" s="293"/>
      <c r="M300" s="293"/>
      <c r="N300" s="293"/>
      <c r="O300" s="71"/>
      <c r="P300" s="73"/>
      <c r="Q300" s="73"/>
      <c r="R300" s="166"/>
      <c r="S300" s="73"/>
      <c r="T300" s="71"/>
      <c r="U300" s="72"/>
      <c r="V300" s="73"/>
      <c r="W300" s="158"/>
      <c r="X300" s="71"/>
      <c r="Y300" s="73"/>
      <c r="Z300" s="73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  <c r="AK300" s="71"/>
      <c r="AL300" s="71"/>
      <c r="AM300" s="71"/>
      <c r="AN300" s="71"/>
      <c r="AO300" s="71"/>
      <c r="AP300" s="71"/>
      <c r="AQ300" s="71"/>
      <c r="AR300" s="71"/>
      <c r="AS300" s="71"/>
      <c r="AT300" s="71"/>
      <c r="AU300" s="71"/>
      <c r="AV300" s="71"/>
      <c r="AW300" s="71"/>
      <c r="AX300" s="71"/>
      <c r="AY300" s="71"/>
      <c r="AZ300" s="71"/>
      <c r="BA300" s="71"/>
      <c r="BB300" s="71"/>
      <c r="BC300" s="71"/>
      <c r="BD300" s="71"/>
      <c r="BE300" s="71"/>
      <c r="BF300" s="71"/>
      <c r="BG300" s="71"/>
      <c r="BH300" s="71"/>
      <c r="BI300" s="71"/>
      <c r="BJ300" s="71"/>
      <c r="BK300" s="71"/>
      <c r="BL300" s="71"/>
      <c r="BM300" s="71"/>
      <c r="BN300" s="71"/>
      <c r="BO300" s="71"/>
      <c r="BP300" s="71"/>
      <c r="BQ300" s="71"/>
      <c r="BR300" s="71"/>
      <c r="BS300" s="71"/>
      <c r="BT300" s="71"/>
      <c r="BU300" s="71"/>
      <c r="BV300" s="71"/>
      <c r="BW300" s="71"/>
      <c r="BX300" s="71"/>
      <c r="BY300" s="71"/>
      <c r="BZ300" s="71"/>
      <c r="CA300" s="71"/>
      <c r="CB300" s="71"/>
      <c r="CC300" s="71"/>
      <c r="CD300" s="71"/>
      <c r="CE300" s="71"/>
      <c r="CF300" s="71"/>
      <c r="CG300" s="71"/>
      <c r="CH300" s="71"/>
    </row>
    <row r="301" spans="1:86" s="26" customFormat="1">
      <c r="A301" s="92"/>
      <c r="B301" s="93"/>
      <c r="C301" s="94"/>
      <c r="D301" s="94"/>
      <c r="E301" s="94"/>
      <c r="F301" s="94"/>
      <c r="G301" s="171"/>
      <c r="H301" s="95"/>
      <c r="I301" s="293"/>
      <c r="J301" s="293"/>
      <c r="K301" s="293"/>
      <c r="L301" s="293"/>
      <c r="M301" s="293"/>
      <c r="N301" s="293"/>
      <c r="O301" s="71"/>
      <c r="P301" s="73"/>
      <c r="Q301" s="73"/>
      <c r="R301" s="166"/>
      <c r="S301" s="73"/>
      <c r="T301" s="71"/>
      <c r="U301" s="72"/>
      <c r="V301" s="73"/>
      <c r="W301" s="158"/>
      <c r="X301" s="71"/>
      <c r="Y301" s="73"/>
      <c r="Z301" s="73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  <c r="AK301" s="71"/>
      <c r="AL301" s="71"/>
      <c r="AM301" s="71"/>
      <c r="AN301" s="71"/>
      <c r="AO301" s="71"/>
      <c r="AP301" s="71"/>
      <c r="AQ301" s="71"/>
      <c r="AR301" s="71"/>
      <c r="AS301" s="71"/>
      <c r="AT301" s="71"/>
      <c r="AU301" s="71"/>
      <c r="AV301" s="71"/>
      <c r="AW301" s="71"/>
      <c r="AX301" s="71"/>
      <c r="AY301" s="71"/>
      <c r="AZ301" s="71"/>
      <c r="BA301" s="71"/>
      <c r="BB301" s="71"/>
      <c r="BC301" s="71"/>
      <c r="BD301" s="71"/>
      <c r="BE301" s="71"/>
      <c r="BF301" s="71"/>
      <c r="BG301" s="71"/>
      <c r="BH301" s="71"/>
      <c r="BI301" s="71"/>
      <c r="BJ301" s="71"/>
      <c r="BK301" s="71"/>
      <c r="BL301" s="71"/>
      <c r="BM301" s="71"/>
      <c r="BN301" s="71"/>
      <c r="BO301" s="71"/>
      <c r="BP301" s="71"/>
      <c r="BQ301" s="71"/>
      <c r="BR301" s="71"/>
      <c r="BS301" s="71"/>
      <c r="BT301" s="71"/>
      <c r="BU301" s="71"/>
      <c r="BV301" s="71"/>
      <c r="BW301" s="71"/>
      <c r="BX301" s="71"/>
      <c r="BY301" s="71"/>
      <c r="BZ301" s="71"/>
      <c r="CA301" s="71"/>
      <c r="CB301" s="71"/>
      <c r="CC301" s="71"/>
      <c r="CD301" s="71"/>
      <c r="CE301" s="71"/>
      <c r="CF301" s="71"/>
      <c r="CG301" s="71"/>
      <c r="CH301" s="71"/>
    </row>
    <row r="302" spans="1:86" s="26" customFormat="1">
      <c r="A302" s="92"/>
      <c r="B302" s="93"/>
      <c r="C302" s="94"/>
      <c r="D302" s="94"/>
      <c r="E302" s="94"/>
      <c r="F302" s="94"/>
      <c r="G302" s="171"/>
      <c r="H302" s="95"/>
      <c r="I302" s="293"/>
      <c r="J302" s="293"/>
      <c r="K302" s="293"/>
      <c r="L302" s="293"/>
      <c r="M302" s="293"/>
      <c r="N302" s="293"/>
      <c r="O302" s="71"/>
      <c r="P302" s="73"/>
      <c r="Q302" s="73"/>
      <c r="R302" s="166"/>
      <c r="S302" s="73"/>
      <c r="T302" s="71"/>
      <c r="U302" s="72"/>
      <c r="V302" s="73"/>
      <c r="W302" s="158"/>
      <c r="X302" s="71"/>
      <c r="Y302" s="73"/>
      <c r="Z302" s="73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  <c r="AK302" s="71"/>
      <c r="AL302" s="71"/>
      <c r="AM302" s="71"/>
      <c r="AN302" s="71"/>
      <c r="AO302" s="71"/>
      <c r="AP302" s="71"/>
      <c r="AQ302" s="71"/>
      <c r="AR302" s="71"/>
      <c r="AS302" s="71"/>
      <c r="AT302" s="71"/>
      <c r="AU302" s="71"/>
      <c r="AV302" s="71"/>
      <c r="AW302" s="71"/>
      <c r="AX302" s="71"/>
      <c r="AY302" s="71"/>
      <c r="AZ302" s="71"/>
      <c r="BA302" s="71"/>
      <c r="BB302" s="71"/>
      <c r="BC302" s="71"/>
      <c r="BD302" s="71"/>
      <c r="BE302" s="71"/>
      <c r="BF302" s="71"/>
      <c r="BG302" s="71"/>
      <c r="BH302" s="71"/>
      <c r="BI302" s="71"/>
      <c r="BJ302" s="71"/>
      <c r="BK302" s="71"/>
      <c r="BL302" s="71"/>
      <c r="BM302" s="71"/>
      <c r="BN302" s="71"/>
      <c r="BO302" s="71"/>
      <c r="BP302" s="71"/>
      <c r="BQ302" s="71"/>
      <c r="BR302" s="71"/>
      <c r="BS302" s="71"/>
      <c r="BT302" s="71"/>
      <c r="BU302" s="71"/>
      <c r="BV302" s="71"/>
      <c r="BW302" s="71"/>
      <c r="BX302" s="71"/>
      <c r="BY302" s="71"/>
      <c r="BZ302" s="71"/>
      <c r="CA302" s="71"/>
      <c r="CB302" s="71"/>
      <c r="CC302" s="71"/>
      <c r="CD302" s="71"/>
      <c r="CE302" s="71"/>
      <c r="CF302" s="71"/>
      <c r="CG302" s="71"/>
      <c r="CH302" s="71"/>
    </row>
    <row r="303" spans="1:86" s="26" customFormat="1">
      <c r="A303" s="92"/>
      <c r="B303" s="93"/>
      <c r="C303" s="94"/>
      <c r="D303" s="94"/>
      <c r="E303" s="94"/>
      <c r="F303" s="94"/>
      <c r="G303" s="171"/>
      <c r="H303" s="95"/>
      <c r="I303" s="293"/>
      <c r="J303" s="293"/>
      <c r="K303" s="293"/>
      <c r="L303" s="293"/>
      <c r="M303" s="293"/>
      <c r="N303" s="293"/>
      <c r="O303" s="71"/>
      <c r="P303" s="73"/>
      <c r="Q303" s="73"/>
      <c r="R303" s="166"/>
      <c r="S303" s="73"/>
      <c r="T303" s="71"/>
      <c r="U303" s="72"/>
      <c r="V303" s="73"/>
      <c r="W303" s="158"/>
      <c r="X303" s="71"/>
      <c r="Y303" s="73"/>
      <c r="Z303" s="73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  <c r="AK303" s="71"/>
      <c r="AL303" s="71"/>
      <c r="AM303" s="71"/>
      <c r="AN303" s="71"/>
      <c r="AO303" s="71"/>
      <c r="AP303" s="71"/>
      <c r="AQ303" s="71"/>
      <c r="AR303" s="71"/>
      <c r="AS303" s="71"/>
      <c r="AT303" s="71"/>
      <c r="AU303" s="71"/>
      <c r="AV303" s="71"/>
      <c r="AW303" s="71"/>
      <c r="AX303" s="71"/>
      <c r="AY303" s="71"/>
      <c r="AZ303" s="71"/>
      <c r="BA303" s="71"/>
      <c r="BB303" s="71"/>
      <c r="BC303" s="71"/>
      <c r="BD303" s="71"/>
      <c r="BE303" s="71"/>
      <c r="BF303" s="71"/>
      <c r="BG303" s="71"/>
      <c r="BH303" s="71"/>
      <c r="BI303" s="71"/>
      <c r="BJ303" s="71"/>
      <c r="BK303" s="71"/>
      <c r="BL303" s="71"/>
      <c r="BM303" s="71"/>
      <c r="BN303" s="71"/>
      <c r="BO303" s="71"/>
      <c r="BP303" s="71"/>
      <c r="BQ303" s="71"/>
      <c r="BR303" s="71"/>
      <c r="BS303" s="71"/>
      <c r="BT303" s="71"/>
      <c r="BU303" s="71"/>
      <c r="BV303" s="71"/>
      <c r="BW303" s="71"/>
      <c r="BX303" s="71"/>
      <c r="BY303" s="71"/>
      <c r="BZ303" s="71"/>
      <c r="CA303" s="71"/>
      <c r="CB303" s="71"/>
      <c r="CC303" s="71"/>
      <c r="CD303" s="71"/>
      <c r="CE303" s="71"/>
      <c r="CF303" s="71"/>
      <c r="CG303" s="71"/>
      <c r="CH303" s="71"/>
    </row>
    <row r="304" spans="1:86" s="26" customFormat="1">
      <c r="A304" s="92"/>
      <c r="B304" s="93"/>
      <c r="C304" s="94"/>
      <c r="D304" s="94"/>
      <c r="E304" s="94"/>
      <c r="F304" s="94"/>
      <c r="G304" s="171"/>
      <c r="H304" s="95"/>
      <c r="I304" s="293"/>
      <c r="J304" s="293"/>
      <c r="K304" s="293"/>
      <c r="L304" s="293"/>
      <c r="M304" s="293"/>
      <c r="N304" s="293"/>
      <c r="O304" s="71"/>
      <c r="P304" s="73"/>
      <c r="Q304" s="73"/>
      <c r="R304" s="166"/>
      <c r="S304" s="73"/>
      <c r="T304" s="71"/>
      <c r="U304" s="72"/>
      <c r="V304" s="73"/>
      <c r="W304" s="158"/>
      <c r="X304" s="71"/>
      <c r="Y304" s="73"/>
      <c r="Z304" s="73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  <c r="AK304" s="71"/>
      <c r="AL304" s="71"/>
      <c r="AM304" s="71"/>
      <c r="AN304" s="71"/>
      <c r="AO304" s="71"/>
      <c r="AP304" s="71"/>
      <c r="AQ304" s="71"/>
      <c r="AR304" s="71"/>
      <c r="AS304" s="71"/>
      <c r="AT304" s="71"/>
      <c r="AU304" s="71"/>
      <c r="AV304" s="71"/>
      <c r="AW304" s="71"/>
      <c r="AX304" s="71"/>
      <c r="AY304" s="71"/>
      <c r="AZ304" s="71"/>
      <c r="BA304" s="71"/>
      <c r="BB304" s="71"/>
      <c r="BC304" s="71"/>
      <c r="BD304" s="71"/>
      <c r="BE304" s="71"/>
      <c r="BF304" s="71"/>
      <c r="BG304" s="71"/>
      <c r="BH304" s="71"/>
      <c r="BI304" s="71"/>
      <c r="BJ304" s="71"/>
      <c r="BK304" s="71"/>
      <c r="BL304" s="71"/>
      <c r="BM304" s="71"/>
      <c r="BN304" s="71"/>
      <c r="BO304" s="71"/>
      <c r="BP304" s="71"/>
      <c r="BQ304" s="71"/>
      <c r="BR304" s="71"/>
      <c r="BS304" s="71"/>
      <c r="BT304" s="71"/>
      <c r="BU304" s="71"/>
      <c r="BV304" s="71"/>
      <c r="BW304" s="71"/>
      <c r="BX304" s="71"/>
      <c r="BY304" s="71"/>
      <c r="BZ304" s="71"/>
      <c r="CA304" s="71"/>
      <c r="CB304" s="71"/>
      <c r="CC304" s="71"/>
      <c r="CD304" s="71"/>
      <c r="CE304" s="71"/>
      <c r="CF304" s="71"/>
      <c r="CG304" s="71"/>
      <c r="CH304" s="71"/>
    </row>
    <row r="305" spans="1:86" s="26" customFormat="1">
      <c r="A305" s="92"/>
      <c r="B305" s="93"/>
      <c r="C305" s="94"/>
      <c r="D305" s="94"/>
      <c r="E305" s="94"/>
      <c r="F305" s="94"/>
      <c r="G305" s="171"/>
      <c r="H305" s="95"/>
      <c r="I305" s="293"/>
      <c r="J305" s="293"/>
      <c r="K305" s="293"/>
      <c r="L305" s="293"/>
      <c r="M305" s="293"/>
      <c r="N305" s="293"/>
      <c r="O305" s="71"/>
      <c r="P305" s="73"/>
      <c r="Q305" s="73"/>
      <c r="R305" s="166"/>
      <c r="S305" s="73"/>
      <c r="T305" s="71"/>
      <c r="U305" s="72"/>
      <c r="V305" s="73"/>
      <c r="W305" s="158"/>
      <c r="X305" s="71"/>
      <c r="Y305" s="73"/>
      <c r="Z305" s="73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  <c r="CF305" s="71"/>
      <c r="CG305" s="71"/>
      <c r="CH305" s="71"/>
    </row>
    <row r="306" spans="1:86" s="26" customFormat="1">
      <c r="A306" s="92"/>
      <c r="B306" s="93"/>
      <c r="C306" s="94"/>
      <c r="D306" s="94"/>
      <c r="E306" s="94"/>
      <c r="F306" s="94"/>
      <c r="G306" s="171"/>
      <c r="H306" s="95"/>
      <c r="I306" s="293"/>
      <c r="J306" s="293"/>
      <c r="K306" s="293"/>
      <c r="L306" s="293"/>
      <c r="M306" s="293"/>
      <c r="N306" s="293"/>
      <c r="O306" s="71"/>
      <c r="P306" s="73"/>
      <c r="Q306" s="73"/>
      <c r="R306" s="166"/>
      <c r="S306" s="73"/>
      <c r="T306" s="71"/>
      <c r="U306" s="72"/>
      <c r="V306" s="73"/>
      <c r="W306" s="158"/>
      <c r="X306" s="71"/>
      <c r="Y306" s="73"/>
      <c r="Z306" s="73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  <c r="AK306" s="71"/>
      <c r="AL306" s="71"/>
      <c r="AM306" s="71"/>
      <c r="AN306" s="71"/>
      <c r="AO306" s="71"/>
      <c r="AP306" s="71"/>
      <c r="AQ306" s="71"/>
      <c r="AR306" s="71"/>
      <c r="AS306" s="71"/>
      <c r="AT306" s="71"/>
      <c r="AU306" s="71"/>
      <c r="AV306" s="71"/>
      <c r="AW306" s="71"/>
      <c r="AX306" s="71"/>
      <c r="AY306" s="71"/>
      <c r="AZ306" s="71"/>
      <c r="BA306" s="71"/>
      <c r="BB306" s="71"/>
      <c r="BC306" s="71"/>
      <c r="BD306" s="71"/>
      <c r="BE306" s="71"/>
      <c r="BF306" s="71"/>
      <c r="BG306" s="71"/>
      <c r="BH306" s="71"/>
      <c r="BI306" s="71"/>
      <c r="BJ306" s="71"/>
      <c r="BK306" s="71"/>
      <c r="BL306" s="71"/>
      <c r="BM306" s="71"/>
      <c r="BN306" s="71"/>
      <c r="BO306" s="71"/>
      <c r="BP306" s="71"/>
      <c r="BQ306" s="71"/>
      <c r="BR306" s="71"/>
      <c r="BS306" s="71"/>
      <c r="BT306" s="71"/>
      <c r="BU306" s="71"/>
      <c r="BV306" s="71"/>
      <c r="BW306" s="71"/>
      <c r="BX306" s="71"/>
      <c r="BY306" s="71"/>
      <c r="BZ306" s="71"/>
      <c r="CA306" s="71"/>
      <c r="CB306" s="71"/>
      <c r="CC306" s="71"/>
      <c r="CD306" s="71"/>
      <c r="CE306" s="71"/>
      <c r="CF306" s="71"/>
      <c r="CG306" s="71"/>
      <c r="CH306" s="71"/>
    </row>
    <row r="307" spans="1:86" s="26" customFormat="1">
      <c r="A307" s="92"/>
      <c r="B307" s="93"/>
      <c r="C307" s="94"/>
      <c r="D307" s="94"/>
      <c r="E307" s="94"/>
      <c r="F307" s="94"/>
      <c r="G307" s="171"/>
      <c r="H307" s="95"/>
      <c r="I307" s="293"/>
      <c r="J307" s="293"/>
      <c r="K307" s="293"/>
      <c r="L307" s="293"/>
      <c r="M307" s="293"/>
      <c r="N307" s="293"/>
      <c r="O307" s="71"/>
      <c r="P307" s="73"/>
      <c r="Q307" s="73"/>
      <c r="R307" s="166"/>
      <c r="S307" s="73"/>
      <c r="T307" s="71"/>
      <c r="U307" s="72"/>
      <c r="V307" s="73"/>
      <c r="W307" s="158"/>
      <c r="X307" s="71"/>
      <c r="Y307" s="73"/>
      <c r="Z307" s="73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  <c r="AK307" s="71"/>
      <c r="AL307" s="71"/>
      <c r="AM307" s="71"/>
      <c r="AN307" s="71"/>
      <c r="AO307" s="71"/>
      <c r="AP307" s="71"/>
      <c r="AQ307" s="71"/>
      <c r="AR307" s="71"/>
      <c r="AS307" s="71"/>
      <c r="AT307" s="71"/>
      <c r="AU307" s="71"/>
      <c r="AV307" s="71"/>
      <c r="AW307" s="71"/>
      <c r="AX307" s="71"/>
      <c r="AY307" s="71"/>
      <c r="AZ307" s="71"/>
      <c r="BA307" s="71"/>
      <c r="BB307" s="71"/>
      <c r="BC307" s="71"/>
      <c r="BD307" s="71"/>
      <c r="BE307" s="71"/>
      <c r="BF307" s="71"/>
      <c r="BG307" s="71"/>
      <c r="BH307" s="71"/>
      <c r="BI307" s="71"/>
      <c r="BJ307" s="71"/>
      <c r="BK307" s="71"/>
      <c r="BL307" s="71"/>
      <c r="BM307" s="71"/>
      <c r="BN307" s="71"/>
      <c r="BO307" s="71"/>
      <c r="BP307" s="71"/>
      <c r="BQ307" s="71"/>
      <c r="BR307" s="71"/>
      <c r="BS307" s="71"/>
      <c r="BT307" s="71"/>
      <c r="BU307" s="71"/>
      <c r="BV307" s="71"/>
      <c r="BW307" s="71"/>
      <c r="BX307" s="71"/>
      <c r="BY307" s="71"/>
      <c r="BZ307" s="71"/>
      <c r="CA307" s="71"/>
      <c r="CB307" s="71"/>
      <c r="CC307" s="71"/>
      <c r="CD307" s="71"/>
      <c r="CE307" s="71"/>
      <c r="CF307" s="71"/>
      <c r="CG307" s="71"/>
      <c r="CH307" s="71"/>
    </row>
    <row r="308" spans="1:86" s="26" customFormat="1">
      <c r="A308" s="92"/>
      <c r="B308" s="93"/>
      <c r="C308" s="94"/>
      <c r="D308" s="94"/>
      <c r="E308" s="94"/>
      <c r="F308" s="94"/>
      <c r="G308" s="171"/>
      <c r="H308" s="95"/>
      <c r="I308" s="293"/>
      <c r="J308" s="293"/>
      <c r="K308" s="293"/>
      <c r="L308" s="293"/>
      <c r="M308" s="293"/>
      <c r="N308" s="293"/>
      <c r="O308" s="71"/>
      <c r="P308" s="73"/>
      <c r="Q308" s="73"/>
      <c r="R308" s="166"/>
      <c r="S308" s="73"/>
      <c r="T308" s="71"/>
      <c r="U308" s="72"/>
      <c r="V308" s="73"/>
      <c r="W308" s="158"/>
      <c r="X308" s="71"/>
      <c r="Y308" s="73"/>
      <c r="Z308" s="73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  <c r="AK308" s="71"/>
      <c r="AL308" s="71"/>
      <c r="AM308" s="71"/>
      <c r="AN308" s="71"/>
      <c r="AO308" s="71"/>
      <c r="AP308" s="71"/>
      <c r="AQ308" s="71"/>
      <c r="AR308" s="71"/>
      <c r="AS308" s="71"/>
      <c r="AT308" s="71"/>
      <c r="AU308" s="71"/>
      <c r="AV308" s="71"/>
      <c r="AW308" s="71"/>
      <c r="AX308" s="71"/>
      <c r="AY308" s="71"/>
      <c r="AZ308" s="71"/>
      <c r="BA308" s="71"/>
      <c r="BB308" s="71"/>
      <c r="BC308" s="71"/>
      <c r="BD308" s="71"/>
      <c r="BE308" s="71"/>
      <c r="BF308" s="71"/>
      <c r="BG308" s="71"/>
      <c r="BH308" s="71"/>
      <c r="BI308" s="71"/>
      <c r="BJ308" s="71"/>
      <c r="BK308" s="71"/>
      <c r="BL308" s="71"/>
      <c r="BM308" s="71"/>
      <c r="BN308" s="71"/>
      <c r="BO308" s="71"/>
      <c r="BP308" s="71"/>
      <c r="BQ308" s="71"/>
      <c r="BR308" s="71"/>
      <c r="BS308" s="71"/>
      <c r="BT308" s="71"/>
      <c r="BU308" s="71"/>
      <c r="BV308" s="71"/>
      <c r="BW308" s="71"/>
      <c r="BX308" s="71"/>
      <c r="BY308" s="71"/>
      <c r="BZ308" s="71"/>
      <c r="CA308" s="71"/>
      <c r="CB308" s="71"/>
      <c r="CC308" s="71"/>
      <c r="CD308" s="71"/>
      <c r="CE308" s="71"/>
      <c r="CF308" s="71"/>
      <c r="CG308" s="71"/>
      <c r="CH308" s="71"/>
    </row>
    <row r="309" spans="1:86" s="26" customFormat="1">
      <c r="A309" s="92"/>
      <c r="B309" s="93"/>
      <c r="C309" s="94"/>
      <c r="D309" s="94"/>
      <c r="E309" s="94"/>
      <c r="F309" s="94"/>
      <c r="G309" s="171"/>
      <c r="H309" s="95"/>
      <c r="I309" s="293"/>
      <c r="J309" s="293"/>
      <c r="K309" s="293"/>
      <c r="L309" s="293"/>
      <c r="M309" s="293"/>
      <c r="N309" s="293"/>
      <c r="O309" s="71"/>
      <c r="P309" s="73"/>
      <c r="Q309" s="73"/>
      <c r="R309" s="166"/>
      <c r="S309" s="73"/>
      <c r="T309" s="71"/>
      <c r="U309" s="72"/>
      <c r="V309" s="73"/>
      <c r="W309" s="158"/>
      <c r="X309" s="71"/>
      <c r="Y309" s="73"/>
      <c r="Z309" s="73"/>
      <c r="AA309" s="71"/>
      <c r="AB309" s="71"/>
      <c r="AC309" s="71"/>
      <c r="AD309" s="71"/>
      <c r="AE309" s="71"/>
      <c r="AF309" s="71"/>
      <c r="AG309" s="71"/>
      <c r="AH309" s="71"/>
      <c r="AI309" s="71"/>
      <c r="AJ309" s="71"/>
      <c r="AK309" s="71"/>
      <c r="AL309" s="71"/>
      <c r="AM309" s="71"/>
      <c r="AN309" s="71"/>
      <c r="AO309" s="71"/>
      <c r="AP309" s="71"/>
      <c r="AQ309" s="71"/>
      <c r="AR309" s="71"/>
      <c r="AS309" s="71"/>
      <c r="AT309" s="71"/>
      <c r="AU309" s="71"/>
      <c r="AV309" s="71"/>
      <c r="AW309" s="71"/>
      <c r="AX309" s="71"/>
      <c r="AY309" s="71"/>
      <c r="AZ309" s="71"/>
      <c r="BA309" s="71"/>
      <c r="BB309" s="71"/>
      <c r="BC309" s="71"/>
      <c r="BD309" s="71"/>
      <c r="BE309" s="71"/>
      <c r="BF309" s="71"/>
      <c r="BG309" s="71"/>
      <c r="BH309" s="71"/>
      <c r="BI309" s="71"/>
      <c r="BJ309" s="71"/>
      <c r="BK309" s="71"/>
      <c r="BL309" s="71"/>
      <c r="BM309" s="71"/>
      <c r="BN309" s="71"/>
      <c r="BO309" s="71"/>
      <c r="BP309" s="71"/>
      <c r="BQ309" s="71"/>
      <c r="BR309" s="71"/>
      <c r="BS309" s="71"/>
      <c r="BT309" s="71"/>
      <c r="BU309" s="71"/>
      <c r="BV309" s="71"/>
      <c r="BW309" s="71"/>
      <c r="BX309" s="71"/>
      <c r="BY309" s="71"/>
      <c r="BZ309" s="71"/>
      <c r="CA309" s="71"/>
      <c r="CB309" s="71"/>
      <c r="CC309" s="71"/>
      <c r="CD309" s="71"/>
      <c r="CE309" s="71"/>
      <c r="CF309" s="71"/>
      <c r="CG309" s="71"/>
      <c r="CH309" s="71"/>
    </row>
    <row r="310" spans="1:86" s="26" customFormat="1">
      <c r="A310" s="92"/>
      <c r="B310" s="93"/>
      <c r="C310" s="94"/>
      <c r="D310" s="94"/>
      <c r="E310" s="94"/>
      <c r="F310" s="94"/>
      <c r="G310" s="171"/>
      <c r="H310" s="95"/>
      <c r="I310" s="293"/>
      <c r="J310" s="293"/>
      <c r="K310" s="293"/>
      <c r="L310" s="293"/>
      <c r="M310" s="293"/>
      <c r="N310" s="293"/>
      <c r="O310" s="71"/>
      <c r="P310" s="73"/>
      <c r="Q310" s="73"/>
      <c r="R310" s="166"/>
      <c r="S310" s="73"/>
      <c r="T310" s="71"/>
      <c r="U310" s="72"/>
      <c r="V310" s="73"/>
      <c r="W310" s="158"/>
      <c r="X310" s="71"/>
      <c r="Y310" s="73"/>
      <c r="Z310" s="73"/>
      <c r="AA310" s="71"/>
      <c r="AB310" s="71"/>
      <c r="AC310" s="71"/>
      <c r="AD310" s="71"/>
      <c r="AE310" s="71"/>
      <c r="AF310" s="71"/>
      <c r="AG310" s="71"/>
      <c r="AH310" s="71"/>
      <c r="AI310" s="71"/>
      <c r="AJ310" s="71"/>
      <c r="AK310" s="71"/>
      <c r="AL310" s="71"/>
      <c r="AM310" s="71"/>
      <c r="AN310" s="71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71"/>
      <c r="AZ310" s="71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71"/>
      <c r="BL310" s="71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71"/>
      <c r="BX310" s="71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</row>
    <row r="311" spans="1:86" s="26" customFormat="1">
      <c r="A311" s="92"/>
      <c r="B311" s="93"/>
      <c r="C311" s="94"/>
      <c r="D311" s="94"/>
      <c r="E311" s="94"/>
      <c r="F311" s="94"/>
      <c r="G311" s="171"/>
      <c r="H311" s="95"/>
      <c r="I311" s="293"/>
      <c r="J311" s="293"/>
      <c r="K311" s="293"/>
      <c r="L311" s="293"/>
      <c r="M311" s="293"/>
      <c r="N311" s="293"/>
      <c r="O311" s="71"/>
      <c r="P311" s="73"/>
      <c r="Q311" s="73"/>
      <c r="R311" s="166"/>
      <c r="S311" s="73"/>
      <c r="T311" s="71"/>
      <c r="U311" s="72"/>
      <c r="V311" s="73"/>
      <c r="W311" s="158"/>
      <c r="X311" s="71"/>
      <c r="Y311" s="73"/>
      <c r="Z311" s="73"/>
      <c r="AA311" s="71"/>
      <c r="AB311" s="71"/>
      <c r="AC311" s="71"/>
      <c r="AD311" s="71"/>
      <c r="AE311" s="71"/>
      <c r="AF311" s="71"/>
      <c r="AG311" s="71"/>
      <c r="AH311" s="71"/>
      <c r="AI311" s="71"/>
      <c r="AJ311" s="71"/>
      <c r="AK311" s="71"/>
      <c r="AL311" s="71"/>
      <c r="AM311" s="71"/>
      <c r="AN311" s="71"/>
      <c r="AO311" s="71"/>
      <c r="AP311" s="71"/>
      <c r="AQ311" s="71"/>
      <c r="AR311" s="71"/>
      <c r="AS311" s="71"/>
      <c r="AT311" s="71"/>
      <c r="AU311" s="71"/>
      <c r="AV311" s="71"/>
      <c r="AW311" s="71"/>
      <c r="AX311" s="71"/>
      <c r="AY311" s="71"/>
      <c r="AZ311" s="71"/>
      <c r="BA311" s="71"/>
      <c r="BB311" s="71"/>
      <c r="BC311" s="71"/>
      <c r="BD311" s="71"/>
      <c r="BE311" s="71"/>
      <c r="BF311" s="71"/>
      <c r="BG311" s="71"/>
      <c r="BH311" s="71"/>
      <c r="BI311" s="71"/>
      <c r="BJ311" s="71"/>
      <c r="BK311" s="71"/>
      <c r="BL311" s="71"/>
      <c r="BM311" s="71"/>
      <c r="BN311" s="71"/>
      <c r="BO311" s="71"/>
      <c r="BP311" s="71"/>
      <c r="BQ311" s="71"/>
      <c r="BR311" s="71"/>
      <c r="BS311" s="71"/>
      <c r="BT311" s="71"/>
      <c r="BU311" s="71"/>
      <c r="BV311" s="71"/>
      <c r="BW311" s="71"/>
      <c r="BX311" s="71"/>
      <c r="BY311" s="71"/>
      <c r="BZ311" s="71"/>
      <c r="CA311" s="71"/>
      <c r="CB311" s="71"/>
      <c r="CC311" s="71"/>
      <c r="CD311" s="71"/>
      <c r="CE311" s="71"/>
      <c r="CF311" s="71"/>
      <c r="CG311" s="71"/>
      <c r="CH311" s="71"/>
    </row>
    <row r="312" spans="1:86" s="26" customFormat="1">
      <c r="A312" s="92"/>
      <c r="B312" s="93"/>
      <c r="C312" s="94"/>
      <c r="D312" s="94"/>
      <c r="E312" s="94"/>
      <c r="F312" s="94"/>
      <c r="G312" s="171"/>
      <c r="H312" s="95"/>
      <c r="I312" s="293"/>
      <c r="J312" s="293"/>
      <c r="K312" s="293"/>
      <c r="L312" s="293"/>
      <c r="M312" s="293"/>
      <c r="N312" s="293"/>
      <c r="O312" s="71"/>
      <c r="P312" s="73"/>
      <c r="Q312" s="73"/>
      <c r="R312" s="166"/>
      <c r="S312" s="73"/>
      <c r="T312" s="71"/>
      <c r="U312" s="72"/>
      <c r="V312" s="73"/>
      <c r="W312" s="158"/>
      <c r="X312" s="71"/>
      <c r="Y312" s="73"/>
      <c r="Z312" s="73"/>
      <c r="AA312" s="71"/>
      <c r="AB312" s="71"/>
      <c r="AC312" s="71"/>
      <c r="AD312" s="71"/>
      <c r="AE312" s="71"/>
      <c r="AF312" s="71"/>
      <c r="AG312" s="71"/>
      <c r="AH312" s="71"/>
      <c r="AI312" s="71"/>
      <c r="AJ312" s="71"/>
      <c r="AK312" s="71"/>
      <c r="AL312" s="71"/>
      <c r="AM312" s="71"/>
      <c r="AN312" s="71"/>
      <c r="AO312" s="71"/>
      <c r="AP312" s="71"/>
      <c r="AQ312" s="71"/>
      <c r="AR312" s="71"/>
      <c r="AS312" s="71"/>
      <c r="AT312" s="71"/>
      <c r="AU312" s="71"/>
      <c r="AV312" s="71"/>
      <c r="AW312" s="71"/>
      <c r="AX312" s="71"/>
      <c r="AY312" s="71"/>
      <c r="AZ312" s="71"/>
      <c r="BA312" s="71"/>
      <c r="BB312" s="71"/>
      <c r="BC312" s="71"/>
      <c r="BD312" s="71"/>
      <c r="BE312" s="71"/>
      <c r="BF312" s="71"/>
      <c r="BG312" s="71"/>
      <c r="BH312" s="71"/>
      <c r="BI312" s="71"/>
      <c r="BJ312" s="71"/>
      <c r="BK312" s="71"/>
      <c r="BL312" s="71"/>
      <c r="BM312" s="71"/>
      <c r="BN312" s="71"/>
      <c r="BO312" s="71"/>
      <c r="BP312" s="71"/>
      <c r="BQ312" s="71"/>
      <c r="BR312" s="71"/>
      <c r="BS312" s="71"/>
      <c r="BT312" s="71"/>
      <c r="BU312" s="71"/>
      <c r="BV312" s="71"/>
      <c r="BW312" s="71"/>
      <c r="BX312" s="71"/>
      <c r="BY312" s="71"/>
      <c r="BZ312" s="71"/>
      <c r="CA312" s="71"/>
      <c r="CB312" s="71"/>
      <c r="CC312" s="71"/>
      <c r="CD312" s="71"/>
      <c r="CE312" s="71"/>
      <c r="CF312" s="71"/>
      <c r="CG312" s="71"/>
      <c r="CH312" s="71"/>
    </row>
    <row r="313" spans="1:86" s="26" customFormat="1">
      <c r="A313" s="92"/>
      <c r="B313" s="93"/>
      <c r="C313" s="94"/>
      <c r="D313" s="94"/>
      <c r="E313" s="94"/>
      <c r="F313" s="94"/>
      <c r="G313" s="171"/>
      <c r="H313" s="95"/>
      <c r="I313" s="293"/>
      <c r="J313" s="293"/>
      <c r="K313" s="293"/>
      <c r="L313" s="293"/>
      <c r="M313" s="293"/>
      <c r="N313" s="293"/>
      <c r="O313" s="71"/>
      <c r="P313" s="73"/>
      <c r="Q313" s="73"/>
      <c r="R313" s="166"/>
      <c r="S313" s="73"/>
      <c r="T313" s="71"/>
      <c r="U313" s="72"/>
      <c r="V313" s="73"/>
      <c r="W313" s="158"/>
      <c r="X313" s="71"/>
      <c r="Y313" s="73"/>
      <c r="Z313" s="73"/>
      <c r="AA313" s="71"/>
      <c r="AB313" s="71"/>
      <c r="AC313" s="71"/>
      <c r="AD313" s="71"/>
      <c r="AE313" s="71"/>
      <c r="AF313" s="71"/>
      <c r="AG313" s="71"/>
      <c r="AH313" s="71"/>
      <c r="AI313" s="71"/>
      <c r="AJ313" s="71"/>
      <c r="AK313" s="71"/>
      <c r="AL313" s="71"/>
      <c r="AM313" s="71"/>
      <c r="AN313" s="71"/>
      <c r="AO313" s="71"/>
      <c r="AP313" s="71"/>
      <c r="AQ313" s="71"/>
      <c r="AR313" s="71"/>
      <c r="AS313" s="71"/>
      <c r="AT313" s="71"/>
      <c r="AU313" s="71"/>
      <c r="AV313" s="71"/>
      <c r="AW313" s="71"/>
      <c r="AX313" s="71"/>
      <c r="AY313" s="71"/>
      <c r="AZ313" s="71"/>
      <c r="BA313" s="71"/>
      <c r="BB313" s="71"/>
      <c r="BC313" s="71"/>
      <c r="BD313" s="71"/>
      <c r="BE313" s="71"/>
      <c r="BF313" s="71"/>
      <c r="BG313" s="71"/>
      <c r="BH313" s="71"/>
      <c r="BI313" s="71"/>
      <c r="BJ313" s="71"/>
      <c r="BK313" s="71"/>
      <c r="BL313" s="71"/>
      <c r="BM313" s="71"/>
      <c r="BN313" s="71"/>
      <c r="BO313" s="71"/>
      <c r="BP313" s="71"/>
      <c r="BQ313" s="71"/>
      <c r="BR313" s="71"/>
      <c r="BS313" s="71"/>
      <c r="BT313" s="71"/>
      <c r="BU313" s="71"/>
      <c r="BV313" s="71"/>
      <c r="BW313" s="71"/>
      <c r="BX313" s="71"/>
      <c r="BY313" s="71"/>
      <c r="BZ313" s="71"/>
      <c r="CA313" s="71"/>
      <c r="CB313" s="71"/>
      <c r="CC313" s="71"/>
      <c r="CD313" s="71"/>
      <c r="CE313" s="71"/>
      <c r="CF313" s="71"/>
      <c r="CG313" s="71"/>
      <c r="CH313" s="71"/>
    </row>
    <row r="314" spans="1:86" s="26" customFormat="1">
      <c r="A314" s="92"/>
      <c r="B314" s="93"/>
      <c r="C314" s="94"/>
      <c r="D314" s="94"/>
      <c r="E314" s="94"/>
      <c r="F314" s="94"/>
      <c r="G314" s="171"/>
      <c r="H314" s="95"/>
      <c r="I314" s="293"/>
      <c r="J314" s="293"/>
      <c r="K314" s="293"/>
      <c r="L314" s="293"/>
      <c r="M314" s="293"/>
      <c r="N314" s="293"/>
      <c r="O314" s="71"/>
      <c r="P314" s="73"/>
      <c r="Q314" s="73"/>
      <c r="R314" s="166"/>
      <c r="S314" s="73"/>
      <c r="T314" s="71"/>
      <c r="U314" s="72"/>
      <c r="V314" s="73"/>
      <c r="W314" s="158"/>
      <c r="X314" s="71"/>
      <c r="Y314" s="73"/>
      <c r="Z314" s="73"/>
      <c r="AA314" s="71"/>
      <c r="AB314" s="71"/>
      <c r="AC314" s="71"/>
      <c r="AD314" s="71"/>
      <c r="AE314" s="71"/>
      <c r="AF314" s="71"/>
      <c r="AG314" s="71"/>
      <c r="AH314" s="71"/>
      <c r="AI314" s="71"/>
      <c r="AJ314" s="71"/>
      <c r="AK314" s="71"/>
      <c r="AL314" s="71"/>
      <c r="AM314" s="71"/>
      <c r="AN314" s="71"/>
      <c r="AO314" s="71"/>
      <c r="AP314" s="71"/>
      <c r="AQ314" s="71"/>
      <c r="AR314" s="71"/>
      <c r="AS314" s="71"/>
      <c r="AT314" s="71"/>
      <c r="AU314" s="71"/>
      <c r="AV314" s="71"/>
      <c r="AW314" s="71"/>
      <c r="AX314" s="71"/>
      <c r="AY314" s="71"/>
      <c r="AZ314" s="71"/>
      <c r="BA314" s="71"/>
      <c r="BB314" s="71"/>
      <c r="BC314" s="71"/>
      <c r="BD314" s="71"/>
      <c r="BE314" s="71"/>
      <c r="BF314" s="71"/>
      <c r="BG314" s="71"/>
      <c r="BH314" s="71"/>
      <c r="BI314" s="71"/>
      <c r="BJ314" s="71"/>
      <c r="BK314" s="71"/>
      <c r="BL314" s="71"/>
      <c r="BM314" s="71"/>
      <c r="BN314" s="71"/>
      <c r="BO314" s="71"/>
      <c r="BP314" s="71"/>
      <c r="BQ314" s="71"/>
      <c r="BR314" s="71"/>
      <c r="BS314" s="71"/>
      <c r="BT314" s="71"/>
      <c r="BU314" s="71"/>
      <c r="BV314" s="71"/>
      <c r="BW314" s="71"/>
      <c r="BX314" s="71"/>
      <c r="BY314" s="71"/>
      <c r="BZ314" s="71"/>
      <c r="CA314" s="71"/>
      <c r="CB314" s="71"/>
      <c r="CC314" s="71"/>
      <c r="CD314" s="71"/>
      <c r="CE314" s="71"/>
      <c r="CF314" s="71"/>
      <c r="CG314" s="71"/>
      <c r="CH314" s="71"/>
    </row>
    <row r="315" spans="1:86" s="26" customFormat="1">
      <c r="A315" s="92"/>
      <c r="B315" s="93"/>
      <c r="C315" s="94"/>
      <c r="D315" s="94"/>
      <c r="E315" s="94"/>
      <c r="F315" s="94"/>
      <c r="G315" s="171"/>
      <c r="H315" s="95"/>
      <c r="I315" s="293"/>
      <c r="J315" s="293"/>
      <c r="K315" s="293"/>
      <c r="L315" s="293"/>
      <c r="M315" s="293"/>
      <c r="N315" s="293"/>
      <c r="O315" s="71"/>
      <c r="P315" s="73"/>
      <c r="Q315" s="73"/>
      <c r="R315" s="166"/>
      <c r="S315" s="73"/>
      <c r="T315" s="71"/>
      <c r="U315" s="72"/>
      <c r="V315" s="73"/>
      <c r="W315" s="158"/>
      <c r="X315" s="71"/>
      <c r="Y315" s="73"/>
      <c r="Z315" s="73"/>
      <c r="AA315" s="71"/>
      <c r="AB315" s="71"/>
      <c r="AC315" s="71"/>
      <c r="AD315" s="71"/>
      <c r="AE315" s="71"/>
      <c r="AF315" s="71"/>
      <c r="AG315" s="71"/>
      <c r="AH315" s="71"/>
      <c r="AI315" s="71"/>
      <c r="AJ315" s="71"/>
      <c r="AK315" s="71"/>
      <c r="AL315" s="71"/>
      <c r="AM315" s="71"/>
      <c r="AN315" s="71"/>
      <c r="AO315" s="71"/>
      <c r="AP315" s="71"/>
      <c r="AQ315" s="71"/>
      <c r="AR315" s="71"/>
      <c r="AS315" s="71"/>
      <c r="AT315" s="71"/>
      <c r="AU315" s="71"/>
      <c r="AV315" s="71"/>
      <c r="AW315" s="71"/>
      <c r="AX315" s="71"/>
      <c r="AY315" s="71"/>
      <c r="AZ315" s="71"/>
      <c r="BA315" s="71"/>
      <c r="BB315" s="71"/>
      <c r="BC315" s="71"/>
      <c r="BD315" s="71"/>
      <c r="BE315" s="71"/>
      <c r="BF315" s="71"/>
      <c r="BG315" s="71"/>
      <c r="BH315" s="71"/>
      <c r="BI315" s="71"/>
      <c r="BJ315" s="71"/>
      <c r="BK315" s="71"/>
      <c r="BL315" s="71"/>
      <c r="BM315" s="71"/>
      <c r="BN315" s="71"/>
      <c r="BO315" s="71"/>
      <c r="BP315" s="71"/>
      <c r="BQ315" s="71"/>
      <c r="BR315" s="71"/>
      <c r="BS315" s="71"/>
      <c r="BT315" s="71"/>
      <c r="BU315" s="71"/>
      <c r="BV315" s="71"/>
      <c r="BW315" s="71"/>
      <c r="BX315" s="71"/>
      <c r="BY315" s="71"/>
      <c r="BZ315" s="71"/>
      <c r="CA315" s="71"/>
      <c r="CB315" s="71"/>
      <c r="CC315" s="71"/>
      <c r="CD315" s="71"/>
      <c r="CE315" s="71"/>
      <c r="CF315" s="71"/>
      <c r="CG315" s="71"/>
      <c r="CH315" s="71"/>
    </row>
    <row r="316" spans="1:86" s="26" customFormat="1">
      <c r="A316" s="92"/>
      <c r="B316" s="93"/>
      <c r="C316" s="94"/>
      <c r="D316" s="94"/>
      <c r="E316" s="94"/>
      <c r="F316" s="94"/>
      <c r="G316" s="171"/>
      <c r="H316" s="95"/>
      <c r="I316" s="293"/>
      <c r="J316" s="293"/>
      <c r="K316" s="293"/>
      <c r="L316" s="293"/>
      <c r="M316" s="293"/>
      <c r="N316" s="293"/>
      <c r="O316" s="71"/>
      <c r="P316" s="73"/>
      <c r="Q316" s="73"/>
      <c r="R316" s="166"/>
      <c r="S316" s="73"/>
      <c r="T316" s="71"/>
      <c r="U316" s="72"/>
      <c r="V316" s="73"/>
      <c r="W316" s="158"/>
      <c r="X316" s="71"/>
      <c r="Y316" s="73"/>
      <c r="Z316" s="73"/>
      <c r="AA316" s="71"/>
      <c r="AB316" s="71"/>
      <c r="AC316" s="71"/>
      <c r="AD316" s="71"/>
      <c r="AE316" s="71"/>
      <c r="AF316" s="71"/>
      <c r="AG316" s="71"/>
      <c r="AH316" s="71"/>
      <c r="AI316" s="71"/>
      <c r="AJ316" s="71"/>
      <c r="AK316" s="71"/>
      <c r="AL316" s="71"/>
      <c r="AM316" s="71"/>
      <c r="AN316" s="71"/>
      <c r="AO316" s="71"/>
      <c r="AP316" s="71"/>
      <c r="AQ316" s="71"/>
      <c r="AR316" s="71"/>
      <c r="AS316" s="71"/>
      <c r="AT316" s="71"/>
      <c r="AU316" s="71"/>
      <c r="AV316" s="71"/>
      <c r="AW316" s="71"/>
      <c r="AX316" s="71"/>
      <c r="AY316" s="71"/>
      <c r="AZ316" s="71"/>
      <c r="BA316" s="71"/>
      <c r="BB316" s="71"/>
      <c r="BC316" s="71"/>
      <c r="BD316" s="71"/>
      <c r="BE316" s="71"/>
      <c r="BF316" s="71"/>
      <c r="BG316" s="71"/>
      <c r="BH316" s="71"/>
      <c r="BI316" s="71"/>
      <c r="BJ316" s="71"/>
      <c r="BK316" s="71"/>
      <c r="BL316" s="71"/>
      <c r="BM316" s="71"/>
      <c r="BN316" s="71"/>
      <c r="BO316" s="71"/>
      <c r="BP316" s="71"/>
      <c r="BQ316" s="71"/>
      <c r="BR316" s="71"/>
      <c r="BS316" s="71"/>
      <c r="BT316" s="71"/>
      <c r="BU316" s="71"/>
      <c r="BV316" s="71"/>
      <c r="BW316" s="71"/>
      <c r="BX316" s="71"/>
      <c r="BY316" s="71"/>
      <c r="BZ316" s="71"/>
      <c r="CA316" s="71"/>
      <c r="CB316" s="71"/>
      <c r="CC316" s="71"/>
      <c r="CD316" s="71"/>
      <c r="CE316" s="71"/>
      <c r="CF316" s="71"/>
      <c r="CG316" s="71"/>
      <c r="CH316" s="71"/>
    </row>
    <row r="317" spans="1:86" s="26" customFormat="1">
      <c r="A317" s="92"/>
      <c r="B317" s="93"/>
      <c r="C317" s="94"/>
      <c r="D317" s="94"/>
      <c r="E317" s="94"/>
      <c r="F317" s="94"/>
      <c r="G317" s="171"/>
      <c r="H317" s="95"/>
      <c r="I317" s="293"/>
      <c r="J317" s="293"/>
      <c r="K317" s="293"/>
      <c r="L317" s="293"/>
      <c r="M317" s="293"/>
      <c r="N317" s="293"/>
      <c r="O317" s="71"/>
      <c r="P317" s="73"/>
      <c r="Q317" s="73"/>
      <c r="R317" s="166"/>
      <c r="S317" s="73"/>
      <c r="T317" s="71"/>
      <c r="U317" s="72"/>
      <c r="V317" s="73"/>
      <c r="W317" s="158"/>
      <c r="X317" s="71"/>
      <c r="Y317" s="73"/>
      <c r="Z317" s="73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/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  <c r="BF317" s="71"/>
      <c r="BG317" s="71"/>
      <c r="BH317" s="71"/>
      <c r="BI317" s="71"/>
      <c r="BJ317" s="71"/>
      <c r="BK317" s="71"/>
      <c r="BL317" s="71"/>
      <c r="BM317" s="71"/>
      <c r="BN317" s="71"/>
      <c r="BO317" s="71"/>
      <c r="BP317" s="71"/>
      <c r="BQ317" s="71"/>
      <c r="BR317" s="71"/>
      <c r="BS317" s="71"/>
      <c r="BT317" s="71"/>
      <c r="BU317" s="71"/>
      <c r="BV317" s="71"/>
      <c r="BW317" s="71"/>
      <c r="BX317" s="71"/>
      <c r="BY317" s="71"/>
      <c r="BZ317" s="71"/>
      <c r="CA317" s="71"/>
      <c r="CB317" s="71"/>
      <c r="CC317" s="71"/>
      <c r="CD317" s="71"/>
      <c r="CE317" s="71"/>
      <c r="CF317" s="71"/>
      <c r="CG317" s="71"/>
      <c r="CH317" s="71"/>
    </row>
    <row r="318" spans="1:86" s="26" customFormat="1">
      <c r="A318" s="92"/>
      <c r="B318" s="93"/>
      <c r="C318" s="94"/>
      <c r="D318" s="94"/>
      <c r="E318" s="94"/>
      <c r="F318" s="94"/>
      <c r="G318" s="171"/>
      <c r="H318" s="95"/>
      <c r="I318" s="293"/>
      <c r="J318" s="293"/>
      <c r="K318" s="293"/>
      <c r="L318" s="293"/>
      <c r="M318" s="293"/>
      <c r="N318" s="293"/>
      <c r="O318" s="71"/>
      <c r="P318" s="73"/>
      <c r="Q318" s="73"/>
      <c r="R318" s="166"/>
      <c r="S318" s="73"/>
      <c r="T318" s="71"/>
      <c r="U318" s="72"/>
      <c r="V318" s="73"/>
      <c r="W318" s="158"/>
      <c r="X318" s="71"/>
      <c r="Y318" s="73"/>
      <c r="Z318" s="73"/>
      <c r="AA318" s="71"/>
      <c r="AB318" s="71"/>
      <c r="AC318" s="71"/>
      <c r="AD318" s="71"/>
      <c r="AE318" s="71"/>
      <c r="AF318" s="71"/>
      <c r="AG318" s="71"/>
      <c r="AH318" s="71"/>
      <c r="AI318" s="71"/>
      <c r="AJ318" s="71"/>
      <c r="AK318" s="71"/>
      <c r="AL318" s="71"/>
      <c r="AM318" s="71"/>
      <c r="AN318" s="71"/>
      <c r="AO318" s="71"/>
      <c r="AP318" s="71"/>
      <c r="AQ318" s="71"/>
      <c r="AR318" s="71"/>
      <c r="AS318" s="71"/>
      <c r="AT318" s="71"/>
      <c r="AU318" s="71"/>
      <c r="AV318" s="71"/>
      <c r="AW318" s="71"/>
      <c r="AX318" s="71"/>
      <c r="AY318" s="71"/>
      <c r="AZ318" s="71"/>
      <c r="BA318" s="71"/>
      <c r="BB318" s="71"/>
      <c r="BC318" s="71"/>
      <c r="BD318" s="71"/>
      <c r="BE318" s="71"/>
      <c r="BF318" s="71"/>
      <c r="BG318" s="71"/>
      <c r="BH318" s="71"/>
      <c r="BI318" s="71"/>
      <c r="BJ318" s="71"/>
      <c r="BK318" s="71"/>
      <c r="BL318" s="71"/>
      <c r="BM318" s="71"/>
      <c r="BN318" s="71"/>
      <c r="BO318" s="71"/>
      <c r="BP318" s="71"/>
      <c r="BQ318" s="71"/>
      <c r="BR318" s="71"/>
      <c r="BS318" s="71"/>
      <c r="BT318" s="71"/>
      <c r="BU318" s="71"/>
      <c r="BV318" s="71"/>
      <c r="BW318" s="71"/>
      <c r="BX318" s="71"/>
      <c r="BY318" s="71"/>
      <c r="BZ318" s="71"/>
      <c r="CA318" s="71"/>
      <c r="CB318" s="71"/>
      <c r="CC318" s="71"/>
      <c r="CD318" s="71"/>
      <c r="CE318" s="71"/>
      <c r="CF318" s="71"/>
      <c r="CG318" s="71"/>
      <c r="CH318" s="71"/>
    </row>
    <row r="319" spans="1:86" s="26" customFormat="1">
      <c r="A319" s="92"/>
      <c r="B319" s="93"/>
      <c r="C319" s="94"/>
      <c r="D319" s="94"/>
      <c r="E319" s="94"/>
      <c r="F319" s="94"/>
      <c r="G319" s="171"/>
      <c r="H319" s="95"/>
      <c r="I319" s="293"/>
      <c r="J319" s="293"/>
      <c r="K319" s="293"/>
      <c r="L319" s="293"/>
      <c r="M319" s="293"/>
      <c r="N319" s="293"/>
      <c r="O319" s="71"/>
      <c r="P319" s="73"/>
      <c r="Q319" s="73"/>
      <c r="R319" s="166"/>
      <c r="S319" s="73"/>
      <c r="T319" s="71"/>
      <c r="U319" s="72"/>
      <c r="V319" s="73"/>
      <c r="W319" s="158"/>
      <c r="X319" s="71"/>
      <c r="Y319" s="73"/>
      <c r="Z319" s="73"/>
      <c r="AA319" s="71"/>
      <c r="AB319" s="71"/>
      <c r="AC319" s="71"/>
      <c r="AD319" s="71"/>
      <c r="AE319" s="71"/>
      <c r="AF319" s="71"/>
      <c r="AG319" s="71"/>
      <c r="AH319" s="71"/>
      <c r="AI319" s="71"/>
      <c r="AJ319" s="71"/>
      <c r="AK319" s="71"/>
      <c r="AL319" s="71"/>
      <c r="AM319" s="71"/>
      <c r="AN319" s="71"/>
      <c r="AO319" s="71"/>
      <c r="AP319" s="71"/>
      <c r="AQ319" s="71"/>
      <c r="AR319" s="71"/>
      <c r="AS319" s="71"/>
      <c r="AT319" s="71"/>
      <c r="AU319" s="71"/>
      <c r="AV319" s="71"/>
      <c r="AW319" s="71"/>
      <c r="AX319" s="71"/>
      <c r="AY319" s="71"/>
      <c r="AZ319" s="71"/>
      <c r="BA319" s="71"/>
      <c r="BB319" s="71"/>
      <c r="BC319" s="71"/>
      <c r="BD319" s="71"/>
      <c r="BE319" s="71"/>
      <c r="BF319" s="71"/>
      <c r="BG319" s="71"/>
      <c r="BH319" s="71"/>
      <c r="BI319" s="71"/>
      <c r="BJ319" s="71"/>
      <c r="BK319" s="71"/>
      <c r="BL319" s="71"/>
      <c r="BM319" s="71"/>
      <c r="BN319" s="71"/>
      <c r="BO319" s="71"/>
      <c r="BP319" s="71"/>
      <c r="BQ319" s="71"/>
      <c r="BR319" s="71"/>
      <c r="BS319" s="71"/>
      <c r="BT319" s="71"/>
      <c r="BU319" s="71"/>
      <c r="BV319" s="71"/>
      <c r="BW319" s="71"/>
      <c r="BX319" s="71"/>
      <c r="BY319" s="71"/>
      <c r="BZ319" s="71"/>
      <c r="CA319" s="71"/>
      <c r="CB319" s="71"/>
      <c r="CC319" s="71"/>
      <c r="CD319" s="71"/>
      <c r="CE319" s="71"/>
      <c r="CF319" s="71"/>
      <c r="CG319" s="71"/>
      <c r="CH319" s="71"/>
    </row>
    <row r="320" spans="1:86" s="26" customFormat="1">
      <c r="A320" s="92"/>
      <c r="B320" s="93"/>
      <c r="C320" s="94"/>
      <c r="D320" s="94"/>
      <c r="E320" s="94"/>
      <c r="F320" s="94"/>
      <c r="G320" s="171"/>
      <c r="H320" s="95"/>
      <c r="I320" s="293"/>
      <c r="J320" s="293"/>
      <c r="K320" s="293"/>
      <c r="L320" s="293"/>
      <c r="M320" s="293"/>
      <c r="N320" s="293"/>
      <c r="O320" s="71"/>
      <c r="P320" s="73"/>
      <c r="Q320" s="73"/>
      <c r="R320" s="166"/>
      <c r="S320" s="73"/>
      <c r="T320" s="71"/>
      <c r="U320" s="72"/>
      <c r="V320" s="73"/>
      <c r="W320" s="158"/>
      <c r="X320" s="71"/>
      <c r="Y320" s="73"/>
      <c r="Z320" s="73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  <c r="CF320" s="71"/>
      <c r="CG320" s="71"/>
      <c r="CH320" s="71"/>
    </row>
    <row r="321" spans="1:86" s="26" customFormat="1">
      <c r="A321" s="92"/>
      <c r="B321" s="93"/>
      <c r="C321" s="94"/>
      <c r="D321" s="94"/>
      <c r="E321" s="94"/>
      <c r="F321" s="94"/>
      <c r="G321" s="171"/>
      <c r="H321" s="95"/>
      <c r="I321" s="293"/>
      <c r="J321" s="293"/>
      <c r="K321" s="293"/>
      <c r="L321" s="293"/>
      <c r="M321" s="293"/>
      <c r="N321" s="293"/>
      <c r="O321" s="71"/>
      <c r="P321" s="73"/>
      <c r="Q321" s="73"/>
      <c r="R321" s="166"/>
      <c r="S321" s="73"/>
      <c r="T321" s="71"/>
      <c r="U321" s="72"/>
      <c r="V321" s="73"/>
      <c r="W321" s="158"/>
      <c r="X321" s="71"/>
      <c r="Y321" s="73"/>
      <c r="Z321" s="73"/>
      <c r="AA321" s="71"/>
      <c r="AB321" s="71"/>
      <c r="AC321" s="71"/>
      <c r="AD321" s="71"/>
      <c r="AE321" s="71"/>
      <c r="AF321" s="71"/>
      <c r="AG321" s="71"/>
      <c r="AH321" s="71"/>
      <c r="AI321" s="71"/>
      <c r="AJ321" s="71"/>
      <c r="AK321" s="71"/>
      <c r="AL321" s="71"/>
      <c r="AM321" s="71"/>
      <c r="AN321" s="71"/>
      <c r="AO321" s="71"/>
      <c r="AP321" s="71"/>
      <c r="AQ321" s="71"/>
      <c r="AR321" s="71"/>
      <c r="AS321" s="71"/>
      <c r="AT321" s="71"/>
      <c r="AU321" s="71"/>
      <c r="AV321" s="71"/>
      <c r="AW321" s="71"/>
      <c r="AX321" s="71"/>
      <c r="AY321" s="71"/>
      <c r="AZ321" s="71"/>
      <c r="BA321" s="71"/>
      <c r="BB321" s="71"/>
      <c r="BC321" s="71"/>
      <c r="BD321" s="71"/>
      <c r="BE321" s="71"/>
      <c r="BF321" s="71"/>
      <c r="BG321" s="71"/>
      <c r="BH321" s="71"/>
      <c r="BI321" s="71"/>
      <c r="BJ321" s="71"/>
      <c r="BK321" s="71"/>
      <c r="BL321" s="71"/>
      <c r="BM321" s="71"/>
      <c r="BN321" s="71"/>
      <c r="BO321" s="71"/>
      <c r="BP321" s="71"/>
      <c r="BQ321" s="71"/>
      <c r="BR321" s="71"/>
      <c r="BS321" s="71"/>
      <c r="BT321" s="71"/>
      <c r="BU321" s="71"/>
      <c r="BV321" s="71"/>
      <c r="BW321" s="71"/>
      <c r="BX321" s="71"/>
      <c r="BY321" s="71"/>
      <c r="BZ321" s="71"/>
      <c r="CA321" s="71"/>
      <c r="CB321" s="71"/>
      <c r="CC321" s="71"/>
      <c r="CD321" s="71"/>
      <c r="CE321" s="71"/>
      <c r="CF321" s="71"/>
      <c r="CG321" s="71"/>
      <c r="CH321" s="71"/>
    </row>
    <row r="322" spans="1:86" s="26" customFormat="1">
      <c r="A322" s="92"/>
      <c r="B322" s="93"/>
      <c r="C322" s="94"/>
      <c r="D322" s="94"/>
      <c r="E322" s="94"/>
      <c r="F322" s="94"/>
      <c r="G322" s="171"/>
      <c r="H322" s="95"/>
      <c r="I322" s="293"/>
      <c r="J322" s="293"/>
      <c r="K322" s="293"/>
      <c r="L322" s="293"/>
      <c r="M322" s="293"/>
      <c r="N322" s="293"/>
      <c r="O322" s="71"/>
      <c r="P322" s="73"/>
      <c r="Q322" s="73"/>
      <c r="R322" s="166"/>
      <c r="S322" s="73"/>
      <c r="T322" s="71"/>
      <c r="U322" s="72"/>
      <c r="V322" s="73"/>
      <c r="W322" s="158"/>
      <c r="X322" s="71"/>
      <c r="Y322" s="73"/>
      <c r="Z322" s="73"/>
      <c r="AA322" s="71"/>
      <c r="AB322" s="71"/>
      <c r="AC322" s="71"/>
      <c r="AD322" s="71"/>
      <c r="AE322" s="71"/>
      <c r="AF322" s="71"/>
      <c r="AG322" s="71"/>
      <c r="AH322" s="71"/>
      <c r="AI322" s="71"/>
      <c r="AJ322" s="71"/>
      <c r="AK322" s="71"/>
      <c r="AL322" s="71"/>
      <c r="AM322" s="71"/>
      <c r="AN322" s="71"/>
      <c r="AO322" s="71"/>
      <c r="AP322" s="71"/>
      <c r="AQ322" s="71"/>
      <c r="AR322" s="71"/>
      <c r="AS322" s="71"/>
      <c r="AT322" s="71"/>
      <c r="AU322" s="71"/>
      <c r="AV322" s="71"/>
      <c r="AW322" s="71"/>
      <c r="AX322" s="71"/>
      <c r="AY322" s="71"/>
      <c r="AZ322" s="71"/>
      <c r="BA322" s="71"/>
      <c r="BB322" s="71"/>
      <c r="BC322" s="71"/>
      <c r="BD322" s="71"/>
      <c r="BE322" s="71"/>
      <c r="BF322" s="71"/>
      <c r="BG322" s="71"/>
      <c r="BH322" s="71"/>
      <c r="BI322" s="71"/>
      <c r="BJ322" s="71"/>
      <c r="BK322" s="71"/>
      <c r="BL322" s="71"/>
      <c r="BM322" s="71"/>
      <c r="BN322" s="71"/>
      <c r="BO322" s="71"/>
      <c r="BP322" s="71"/>
      <c r="BQ322" s="71"/>
      <c r="BR322" s="71"/>
      <c r="BS322" s="71"/>
      <c r="BT322" s="71"/>
      <c r="BU322" s="71"/>
      <c r="BV322" s="71"/>
      <c r="BW322" s="71"/>
      <c r="BX322" s="71"/>
      <c r="BY322" s="71"/>
      <c r="BZ322" s="71"/>
      <c r="CA322" s="71"/>
      <c r="CB322" s="71"/>
      <c r="CC322" s="71"/>
      <c r="CD322" s="71"/>
      <c r="CE322" s="71"/>
      <c r="CF322" s="71"/>
      <c r="CG322" s="71"/>
      <c r="CH322" s="71"/>
    </row>
    <row r="323" spans="1:86" s="26" customFormat="1">
      <c r="A323" s="92"/>
      <c r="B323" s="93"/>
      <c r="C323" s="94"/>
      <c r="D323" s="94"/>
      <c r="E323" s="94"/>
      <c r="F323" s="94"/>
      <c r="G323" s="171"/>
      <c r="H323" s="95"/>
      <c r="I323" s="293"/>
      <c r="J323" s="293"/>
      <c r="K323" s="293"/>
      <c r="L323" s="293"/>
      <c r="M323" s="293"/>
      <c r="N323" s="293"/>
      <c r="O323" s="71"/>
      <c r="P323" s="73"/>
      <c r="Q323" s="73"/>
      <c r="R323" s="166"/>
      <c r="S323" s="73"/>
      <c r="T323" s="71"/>
      <c r="U323" s="72"/>
      <c r="V323" s="73"/>
      <c r="W323" s="158"/>
      <c r="X323" s="71"/>
      <c r="Y323" s="73"/>
      <c r="Z323" s="73"/>
      <c r="AA323" s="71"/>
      <c r="AB323" s="71"/>
      <c r="AC323" s="71"/>
      <c r="AD323" s="71"/>
      <c r="AE323" s="71"/>
      <c r="AF323" s="71"/>
      <c r="AG323" s="71"/>
      <c r="AH323" s="71"/>
      <c r="AI323" s="71"/>
      <c r="AJ323" s="71"/>
      <c r="AK323" s="71"/>
      <c r="AL323" s="71"/>
      <c r="AM323" s="71"/>
      <c r="AN323" s="71"/>
      <c r="AO323" s="71"/>
      <c r="AP323" s="71"/>
      <c r="AQ323" s="71"/>
      <c r="AR323" s="71"/>
      <c r="AS323" s="71"/>
      <c r="AT323" s="71"/>
      <c r="AU323" s="71"/>
      <c r="AV323" s="71"/>
      <c r="AW323" s="71"/>
      <c r="AX323" s="71"/>
      <c r="AY323" s="71"/>
      <c r="AZ323" s="71"/>
      <c r="BA323" s="71"/>
      <c r="BB323" s="71"/>
      <c r="BC323" s="71"/>
      <c r="BD323" s="71"/>
      <c r="BE323" s="71"/>
      <c r="BF323" s="71"/>
      <c r="BG323" s="71"/>
      <c r="BH323" s="71"/>
      <c r="BI323" s="71"/>
      <c r="BJ323" s="71"/>
      <c r="BK323" s="71"/>
      <c r="BL323" s="71"/>
      <c r="BM323" s="71"/>
      <c r="BN323" s="71"/>
      <c r="BO323" s="71"/>
      <c r="BP323" s="71"/>
      <c r="BQ323" s="71"/>
      <c r="BR323" s="71"/>
      <c r="BS323" s="71"/>
      <c r="BT323" s="71"/>
      <c r="BU323" s="71"/>
      <c r="BV323" s="71"/>
      <c r="BW323" s="71"/>
      <c r="BX323" s="71"/>
      <c r="BY323" s="71"/>
      <c r="BZ323" s="71"/>
      <c r="CA323" s="71"/>
      <c r="CB323" s="71"/>
      <c r="CC323" s="71"/>
      <c r="CD323" s="71"/>
      <c r="CE323" s="71"/>
      <c r="CF323" s="71"/>
      <c r="CG323" s="71"/>
      <c r="CH323" s="71"/>
    </row>
    <row r="324" spans="1:86" s="26" customFormat="1">
      <c r="A324" s="92"/>
      <c r="B324" s="93"/>
      <c r="C324" s="94"/>
      <c r="D324" s="94"/>
      <c r="E324" s="94"/>
      <c r="F324" s="94"/>
      <c r="G324" s="171"/>
      <c r="H324" s="95"/>
      <c r="I324" s="293"/>
      <c r="J324" s="293"/>
      <c r="K324" s="293"/>
      <c r="L324" s="293"/>
      <c r="M324" s="293"/>
      <c r="N324" s="293"/>
      <c r="O324" s="71"/>
      <c r="P324" s="73"/>
      <c r="Q324" s="73"/>
      <c r="R324" s="166"/>
      <c r="S324" s="73"/>
      <c r="T324" s="71"/>
      <c r="U324" s="72"/>
      <c r="V324" s="73"/>
      <c r="W324" s="158"/>
      <c r="X324" s="71"/>
      <c r="Y324" s="73"/>
      <c r="Z324" s="73"/>
      <c r="AA324" s="71"/>
      <c r="AB324" s="71"/>
      <c r="AC324" s="71"/>
      <c r="AD324" s="71"/>
      <c r="AE324" s="71"/>
      <c r="AF324" s="71"/>
      <c r="AG324" s="71"/>
      <c r="AH324" s="71"/>
      <c r="AI324" s="71"/>
      <c r="AJ324" s="71"/>
      <c r="AK324" s="71"/>
      <c r="AL324" s="71"/>
      <c r="AM324" s="71"/>
      <c r="AN324" s="71"/>
      <c r="AO324" s="71"/>
      <c r="AP324" s="71"/>
      <c r="AQ324" s="71"/>
      <c r="AR324" s="71"/>
      <c r="AS324" s="71"/>
      <c r="AT324" s="71"/>
      <c r="AU324" s="71"/>
      <c r="AV324" s="71"/>
      <c r="AW324" s="71"/>
      <c r="AX324" s="71"/>
      <c r="AY324" s="71"/>
      <c r="AZ324" s="71"/>
      <c r="BA324" s="71"/>
      <c r="BB324" s="71"/>
      <c r="BC324" s="71"/>
      <c r="BD324" s="71"/>
      <c r="BE324" s="71"/>
      <c r="BF324" s="71"/>
      <c r="BG324" s="71"/>
      <c r="BH324" s="71"/>
      <c r="BI324" s="71"/>
      <c r="BJ324" s="71"/>
      <c r="BK324" s="71"/>
      <c r="BL324" s="71"/>
      <c r="BM324" s="71"/>
      <c r="BN324" s="71"/>
      <c r="BO324" s="71"/>
      <c r="BP324" s="71"/>
      <c r="BQ324" s="71"/>
      <c r="BR324" s="71"/>
      <c r="BS324" s="71"/>
      <c r="BT324" s="71"/>
      <c r="BU324" s="71"/>
      <c r="BV324" s="71"/>
      <c r="BW324" s="71"/>
      <c r="BX324" s="71"/>
      <c r="BY324" s="71"/>
      <c r="BZ324" s="71"/>
      <c r="CA324" s="71"/>
      <c r="CB324" s="71"/>
      <c r="CC324" s="71"/>
      <c r="CD324" s="71"/>
      <c r="CE324" s="71"/>
      <c r="CF324" s="71"/>
      <c r="CG324" s="71"/>
      <c r="CH324" s="71"/>
    </row>
    <row r="325" spans="1:86" s="26" customFormat="1">
      <c r="A325" s="92"/>
      <c r="B325" s="93"/>
      <c r="C325" s="94"/>
      <c r="D325" s="94"/>
      <c r="E325" s="94"/>
      <c r="F325" s="94"/>
      <c r="G325" s="171"/>
      <c r="H325" s="95"/>
      <c r="I325" s="293"/>
      <c r="J325" s="293"/>
      <c r="K325" s="293"/>
      <c r="L325" s="293"/>
      <c r="M325" s="293"/>
      <c r="N325" s="293"/>
      <c r="O325" s="71"/>
      <c r="P325" s="73"/>
      <c r="Q325" s="73"/>
      <c r="R325" s="166"/>
      <c r="S325" s="73"/>
      <c r="T325" s="71"/>
      <c r="U325" s="72"/>
      <c r="V325" s="73"/>
      <c r="W325" s="158"/>
      <c r="X325" s="71"/>
      <c r="Y325" s="73"/>
      <c r="Z325" s="73"/>
      <c r="AA325" s="71"/>
      <c r="AB325" s="71"/>
      <c r="AC325" s="71"/>
      <c r="AD325" s="71"/>
      <c r="AE325" s="71"/>
      <c r="AF325" s="71"/>
      <c r="AG325" s="71"/>
      <c r="AH325" s="71"/>
      <c r="AI325" s="71"/>
      <c r="AJ325" s="71"/>
      <c r="AK325" s="71"/>
      <c r="AL325" s="71"/>
      <c r="AM325" s="71"/>
      <c r="AN325" s="71"/>
      <c r="AO325" s="71"/>
      <c r="AP325" s="71"/>
      <c r="AQ325" s="71"/>
      <c r="AR325" s="71"/>
      <c r="AS325" s="71"/>
      <c r="AT325" s="71"/>
      <c r="AU325" s="71"/>
      <c r="AV325" s="71"/>
      <c r="AW325" s="71"/>
      <c r="AX325" s="71"/>
      <c r="AY325" s="71"/>
      <c r="AZ325" s="71"/>
      <c r="BA325" s="71"/>
      <c r="BB325" s="71"/>
      <c r="BC325" s="71"/>
      <c r="BD325" s="71"/>
      <c r="BE325" s="71"/>
      <c r="BF325" s="71"/>
      <c r="BG325" s="71"/>
      <c r="BH325" s="71"/>
      <c r="BI325" s="71"/>
      <c r="BJ325" s="71"/>
      <c r="BK325" s="71"/>
      <c r="BL325" s="71"/>
      <c r="BM325" s="71"/>
      <c r="BN325" s="71"/>
      <c r="BO325" s="71"/>
      <c r="BP325" s="71"/>
      <c r="BQ325" s="71"/>
      <c r="BR325" s="71"/>
      <c r="BS325" s="71"/>
      <c r="BT325" s="71"/>
      <c r="BU325" s="71"/>
      <c r="BV325" s="71"/>
      <c r="BW325" s="71"/>
      <c r="BX325" s="71"/>
      <c r="BY325" s="71"/>
      <c r="BZ325" s="71"/>
      <c r="CA325" s="71"/>
      <c r="CB325" s="71"/>
      <c r="CC325" s="71"/>
      <c r="CD325" s="71"/>
      <c r="CE325" s="71"/>
      <c r="CF325" s="71"/>
      <c r="CG325" s="71"/>
      <c r="CH325" s="71"/>
    </row>
    <row r="326" spans="1:86" s="26" customFormat="1">
      <c r="A326" s="92"/>
      <c r="B326" s="93"/>
      <c r="C326" s="94"/>
      <c r="D326" s="94"/>
      <c r="E326" s="94"/>
      <c r="F326" s="94"/>
      <c r="G326" s="171"/>
      <c r="H326" s="95"/>
      <c r="I326" s="293"/>
      <c r="J326" s="293"/>
      <c r="K326" s="293"/>
      <c r="L326" s="293"/>
      <c r="M326" s="293"/>
      <c r="N326" s="293"/>
      <c r="O326" s="71"/>
      <c r="P326" s="73"/>
      <c r="Q326" s="73"/>
      <c r="R326" s="166"/>
      <c r="S326" s="73"/>
      <c r="T326" s="71"/>
      <c r="U326" s="72"/>
      <c r="V326" s="73"/>
      <c r="W326" s="158"/>
      <c r="X326" s="71"/>
      <c r="Y326" s="73"/>
      <c r="Z326" s="73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71"/>
      <c r="AZ326" s="71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71"/>
      <c r="BL326" s="71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71"/>
      <c r="BX326" s="71"/>
      <c r="BY326" s="71"/>
      <c r="BZ326" s="71"/>
      <c r="CA326" s="71"/>
      <c r="CB326" s="71"/>
      <c r="CC326" s="71"/>
      <c r="CD326" s="71"/>
      <c r="CE326" s="71"/>
      <c r="CF326" s="71"/>
      <c r="CG326" s="71"/>
      <c r="CH326" s="71"/>
    </row>
    <row r="327" spans="1:86" s="26" customFormat="1">
      <c r="A327" s="92"/>
      <c r="B327" s="93"/>
      <c r="C327" s="94"/>
      <c r="D327" s="94"/>
      <c r="E327" s="94"/>
      <c r="F327" s="94"/>
      <c r="G327" s="171"/>
      <c r="H327" s="95"/>
      <c r="I327" s="293"/>
      <c r="J327" s="293"/>
      <c r="K327" s="293"/>
      <c r="L327" s="293"/>
      <c r="M327" s="293"/>
      <c r="N327" s="293"/>
      <c r="O327" s="71"/>
      <c r="P327" s="73"/>
      <c r="Q327" s="73"/>
      <c r="R327" s="166"/>
      <c r="S327" s="73"/>
      <c r="T327" s="71"/>
      <c r="U327" s="72"/>
      <c r="V327" s="73"/>
      <c r="W327" s="158"/>
      <c r="X327" s="71"/>
      <c r="Y327" s="73"/>
      <c r="Z327" s="73"/>
      <c r="AA327" s="71"/>
      <c r="AB327" s="71"/>
      <c r="AC327" s="71"/>
      <c r="AD327" s="71"/>
      <c r="AE327" s="71"/>
      <c r="AF327" s="71"/>
      <c r="AG327" s="71"/>
      <c r="AH327" s="71"/>
      <c r="AI327" s="71"/>
      <c r="AJ327" s="71"/>
      <c r="AK327" s="71"/>
      <c r="AL327" s="71"/>
      <c r="AM327" s="71"/>
      <c r="AN327" s="71"/>
      <c r="AO327" s="71"/>
      <c r="AP327" s="71"/>
      <c r="AQ327" s="71"/>
      <c r="AR327" s="71"/>
      <c r="AS327" s="71"/>
      <c r="AT327" s="71"/>
      <c r="AU327" s="71"/>
      <c r="AV327" s="71"/>
      <c r="AW327" s="71"/>
      <c r="AX327" s="71"/>
      <c r="AY327" s="71"/>
      <c r="AZ327" s="71"/>
      <c r="BA327" s="71"/>
      <c r="BB327" s="71"/>
      <c r="BC327" s="71"/>
      <c r="BD327" s="71"/>
      <c r="BE327" s="71"/>
      <c r="BF327" s="71"/>
      <c r="BG327" s="71"/>
      <c r="BH327" s="71"/>
      <c r="BI327" s="71"/>
      <c r="BJ327" s="71"/>
      <c r="BK327" s="71"/>
      <c r="BL327" s="71"/>
      <c r="BM327" s="71"/>
      <c r="BN327" s="71"/>
      <c r="BO327" s="71"/>
      <c r="BP327" s="71"/>
      <c r="BQ327" s="71"/>
      <c r="BR327" s="71"/>
      <c r="BS327" s="71"/>
      <c r="BT327" s="71"/>
      <c r="BU327" s="71"/>
      <c r="BV327" s="71"/>
      <c r="BW327" s="71"/>
      <c r="BX327" s="71"/>
      <c r="BY327" s="71"/>
      <c r="BZ327" s="71"/>
      <c r="CA327" s="71"/>
      <c r="CB327" s="71"/>
      <c r="CC327" s="71"/>
      <c r="CD327" s="71"/>
      <c r="CE327" s="71"/>
      <c r="CF327" s="71"/>
      <c r="CG327" s="71"/>
      <c r="CH327" s="71"/>
    </row>
    <row r="328" spans="1:86" s="26" customFormat="1">
      <c r="A328" s="92"/>
      <c r="B328" s="93"/>
      <c r="C328" s="94"/>
      <c r="D328" s="94"/>
      <c r="E328" s="94"/>
      <c r="F328" s="94"/>
      <c r="G328" s="171"/>
      <c r="H328" s="95"/>
      <c r="I328" s="293"/>
      <c r="J328" s="293"/>
      <c r="K328" s="293"/>
      <c r="L328" s="293"/>
      <c r="M328" s="293"/>
      <c r="N328" s="293"/>
      <c r="O328" s="71"/>
      <c r="P328" s="73"/>
      <c r="Q328" s="73"/>
      <c r="R328" s="166"/>
      <c r="S328" s="73"/>
      <c r="T328" s="71"/>
      <c r="U328" s="72"/>
      <c r="V328" s="73"/>
      <c r="W328" s="158"/>
      <c r="X328" s="71"/>
      <c r="Y328" s="73"/>
      <c r="Z328" s="73"/>
      <c r="AA328" s="71"/>
      <c r="AB328" s="71"/>
      <c r="AC328" s="71"/>
      <c r="AD328" s="71"/>
      <c r="AE328" s="71"/>
      <c r="AF328" s="71"/>
      <c r="AG328" s="71"/>
      <c r="AH328" s="71"/>
      <c r="AI328" s="71"/>
      <c r="AJ328" s="71"/>
      <c r="AK328" s="71"/>
      <c r="AL328" s="71"/>
      <c r="AM328" s="71"/>
      <c r="AN328" s="71"/>
      <c r="AO328" s="71"/>
      <c r="AP328" s="71"/>
      <c r="AQ328" s="71"/>
      <c r="AR328" s="71"/>
      <c r="AS328" s="71"/>
      <c r="AT328" s="71"/>
      <c r="AU328" s="71"/>
      <c r="AV328" s="71"/>
      <c r="AW328" s="71"/>
      <c r="AX328" s="71"/>
      <c r="AY328" s="71"/>
      <c r="AZ328" s="71"/>
      <c r="BA328" s="71"/>
      <c r="BB328" s="71"/>
      <c r="BC328" s="71"/>
      <c r="BD328" s="71"/>
      <c r="BE328" s="71"/>
      <c r="BF328" s="71"/>
      <c r="BG328" s="71"/>
      <c r="BH328" s="71"/>
      <c r="BI328" s="71"/>
      <c r="BJ328" s="71"/>
      <c r="BK328" s="71"/>
      <c r="BL328" s="71"/>
      <c r="BM328" s="71"/>
      <c r="BN328" s="71"/>
      <c r="BO328" s="71"/>
      <c r="BP328" s="71"/>
      <c r="BQ328" s="71"/>
      <c r="BR328" s="71"/>
      <c r="BS328" s="71"/>
      <c r="BT328" s="71"/>
      <c r="BU328" s="71"/>
      <c r="BV328" s="71"/>
      <c r="BW328" s="71"/>
      <c r="BX328" s="71"/>
      <c r="BY328" s="71"/>
      <c r="BZ328" s="71"/>
      <c r="CA328" s="71"/>
      <c r="CB328" s="71"/>
      <c r="CC328" s="71"/>
      <c r="CD328" s="71"/>
      <c r="CE328" s="71"/>
      <c r="CF328" s="71"/>
      <c r="CG328" s="71"/>
      <c r="CH328" s="71"/>
    </row>
    <row r="329" spans="1:86" s="26" customFormat="1">
      <c r="A329" s="92"/>
      <c r="B329" s="93"/>
      <c r="C329" s="94"/>
      <c r="D329" s="94"/>
      <c r="E329" s="94"/>
      <c r="F329" s="94"/>
      <c r="G329" s="171"/>
      <c r="H329" s="95"/>
      <c r="I329" s="293"/>
      <c r="J329" s="293"/>
      <c r="K329" s="293"/>
      <c r="L329" s="293"/>
      <c r="M329" s="293"/>
      <c r="N329" s="293"/>
      <c r="O329" s="71"/>
      <c r="P329" s="73"/>
      <c r="Q329" s="73"/>
      <c r="R329" s="166"/>
      <c r="S329" s="73"/>
      <c r="T329" s="71"/>
      <c r="U329" s="72"/>
      <c r="V329" s="73"/>
      <c r="W329" s="158"/>
      <c r="X329" s="71"/>
      <c r="Y329" s="73"/>
      <c r="Z329" s="73"/>
      <c r="AA329" s="71"/>
      <c r="AB329" s="71"/>
      <c r="AC329" s="71"/>
      <c r="AD329" s="71"/>
      <c r="AE329" s="71"/>
      <c r="AF329" s="71"/>
      <c r="AG329" s="71"/>
      <c r="AH329" s="71"/>
      <c r="AI329" s="71"/>
      <c r="AJ329" s="71"/>
      <c r="AK329" s="71"/>
      <c r="AL329" s="71"/>
      <c r="AM329" s="71"/>
      <c r="AN329" s="71"/>
      <c r="AO329" s="71"/>
      <c r="AP329" s="71"/>
      <c r="AQ329" s="71"/>
      <c r="AR329" s="71"/>
      <c r="AS329" s="71"/>
      <c r="AT329" s="71"/>
      <c r="AU329" s="71"/>
      <c r="AV329" s="71"/>
      <c r="AW329" s="71"/>
      <c r="AX329" s="71"/>
      <c r="AY329" s="71"/>
      <c r="AZ329" s="71"/>
      <c r="BA329" s="71"/>
      <c r="BB329" s="71"/>
      <c r="BC329" s="71"/>
      <c r="BD329" s="71"/>
      <c r="BE329" s="71"/>
      <c r="BF329" s="71"/>
      <c r="BG329" s="71"/>
      <c r="BH329" s="71"/>
      <c r="BI329" s="71"/>
      <c r="BJ329" s="71"/>
      <c r="BK329" s="71"/>
      <c r="BL329" s="71"/>
      <c r="BM329" s="71"/>
      <c r="BN329" s="71"/>
      <c r="BO329" s="71"/>
      <c r="BP329" s="71"/>
      <c r="BQ329" s="71"/>
      <c r="BR329" s="71"/>
      <c r="BS329" s="71"/>
      <c r="BT329" s="71"/>
      <c r="BU329" s="71"/>
      <c r="BV329" s="71"/>
      <c r="BW329" s="71"/>
      <c r="BX329" s="71"/>
      <c r="BY329" s="71"/>
      <c r="BZ329" s="71"/>
      <c r="CA329" s="71"/>
      <c r="CB329" s="71"/>
      <c r="CC329" s="71"/>
      <c r="CD329" s="71"/>
      <c r="CE329" s="71"/>
      <c r="CF329" s="71"/>
      <c r="CG329" s="71"/>
      <c r="CH329" s="71"/>
    </row>
    <row r="330" spans="1:86" s="26" customFormat="1">
      <c r="A330" s="92"/>
      <c r="B330" s="93"/>
      <c r="C330" s="94"/>
      <c r="D330" s="94"/>
      <c r="E330" s="94"/>
      <c r="F330" s="94"/>
      <c r="G330" s="171"/>
      <c r="H330" s="95"/>
      <c r="I330" s="293"/>
      <c r="J330" s="293"/>
      <c r="K330" s="293"/>
      <c r="L330" s="293"/>
      <c r="M330" s="293"/>
      <c r="N330" s="293"/>
      <c r="O330" s="71"/>
      <c r="P330" s="73"/>
      <c r="Q330" s="73"/>
      <c r="R330" s="166"/>
      <c r="S330" s="73"/>
      <c r="T330" s="71"/>
      <c r="U330" s="72"/>
      <c r="V330" s="73"/>
      <c r="W330" s="158"/>
      <c r="X330" s="71"/>
      <c r="Y330" s="73"/>
      <c r="Z330" s="73"/>
      <c r="AA330" s="71"/>
      <c r="AB330" s="71"/>
      <c r="AC330" s="71"/>
      <c r="AD330" s="71"/>
      <c r="AE330" s="71"/>
      <c r="AF330" s="71"/>
      <c r="AG330" s="71"/>
      <c r="AH330" s="71"/>
      <c r="AI330" s="71"/>
      <c r="AJ330" s="71"/>
      <c r="AK330" s="71"/>
      <c r="AL330" s="71"/>
      <c r="AM330" s="71"/>
      <c r="AN330" s="71"/>
      <c r="AO330" s="71"/>
      <c r="AP330" s="71"/>
      <c r="AQ330" s="71"/>
      <c r="AR330" s="71"/>
      <c r="AS330" s="71"/>
      <c r="AT330" s="71"/>
      <c r="AU330" s="71"/>
      <c r="AV330" s="71"/>
      <c r="AW330" s="71"/>
      <c r="AX330" s="71"/>
      <c r="AY330" s="71"/>
      <c r="AZ330" s="71"/>
      <c r="BA330" s="71"/>
      <c r="BB330" s="71"/>
      <c r="BC330" s="71"/>
      <c r="BD330" s="71"/>
      <c r="BE330" s="71"/>
      <c r="BF330" s="71"/>
      <c r="BG330" s="71"/>
      <c r="BH330" s="71"/>
      <c r="BI330" s="71"/>
      <c r="BJ330" s="71"/>
      <c r="BK330" s="71"/>
      <c r="BL330" s="71"/>
      <c r="BM330" s="71"/>
      <c r="BN330" s="71"/>
      <c r="BO330" s="71"/>
      <c r="BP330" s="71"/>
      <c r="BQ330" s="71"/>
      <c r="BR330" s="71"/>
      <c r="BS330" s="71"/>
      <c r="BT330" s="71"/>
      <c r="BU330" s="71"/>
      <c r="BV330" s="71"/>
      <c r="BW330" s="71"/>
      <c r="BX330" s="71"/>
      <c r="BY330" s="71"/>
      <c r="BZ330" s="71"/>
      <c r="CA330" s="71"/>
      <c r="CB330" s="71"/>
      <c r="CC330" s="71"/>
      <c r="CD330" s="71"/>
      <c r="CE330" s="71"/>
      <c r="CF330" s="71"/>
      <c r="CG330" s="71"/>
      <c r="CH330" s="71"/>
    </row>
    <row r="331" spans="1:86" s="26" customFormat="1">
      <c r="A331" s="92"/>
      <c r="B331" s="93"/>
      <c r="C331" s="94"/>
      <c r="D331" s="94"/>
      <c r="E331" s="94"/>
      <c r="F331" s="94"/>
      <c r="G331" s="171"/>
      <c r="H331" s="95"/>
      <c r="I331" s="293"/>
      <c r="J331" s="293"/>
      <c r="K331" s="293"/>
      <c r="L331" s="293"/>
      <c r="M331" s="293"/>
      <c r="N331" s="293"/>
      <c r="O331" s="71"/>
      <c r="P331" s="73"/>
      <c r="Q331" s="73"/>
      <c r="R331" s="166"/>
      <c r="S331" s="73"/>
      <c r="T331" s="71"/>
      <c r="U331" s="72"/>
      <c r="V331" s="73"/>
      <c r="W331" s="158"/>
      <c r="X331" s="71"/>
      <c r="Y331" s="73"/>
      <c r="Z331" s="73"/>
      <c r="AA331" s="71"/>
      <c r="AB331" s="71"/>
      <c r="AC331" s="71"/>
      <c r="AD331" s="71"/>
      <c r="AE331" s="71"/>
      <c r="AF331" s="71"/>
      <c r="AG331" s="71"/>
      <c r="AH331" s="71"/>
      <c r="AI331" s="71"/>
      <c r="AJ331" s="71"/>
      <c r="AK331" s="71"/>
      <c r="AL331" s="71"/>
      <c r="AM331" s="71"/>
      <c r="AN331" s="71"/>
      <c r="AO331" s="71"/>
      <c r="AP331" s="71"/>
      <c r="AQ331" s="71"/>
      <c r="AR331" s="71"/>
      <c r="AS331" s="71"/>
      <c r="AT331" s="71"/>
      <c r="AU331" s="71"/>
      <c r="AV331" s="71"/>
      <c r="AW331" s="71"/>
      <c r="AX331" s="71"/>
      <c r="AY331" s="71"/>
      <c r="AZ331" s="71"/>
      <c r="BA331" s="71"/>
      <c r="BB331" s="71"/>
      <c r="BC331" s="71"/>
      <c r="BD331" s="71"/>
      <c r="BE331" s="71"/>
      <c r="BF331" s="71"/>
      <c r="BG331" s="71"/>
      <c r="BH331" s="71"/>
      <c r="BI331" s="71"/>
      <c r="BJ331" s="71"/>
      <c r="BK331" s="71"/>
      <c r="BL331" s="71"/>
      <c r="BM331" s="71"/>
      <c r="BN331" s="71"/>
      <c r="BO331" s="71"/>
      <c r="BP331" s="71"/>
      <c r="BQ331" s="71"/>
      <c r="BR331" s="71"/>
      <c r="BS331" s="71"/>
      <c r="BT331" s="71"/>
      <c r="BU331" s="71"/>
      <c r="BV331" s="71"/>
      <c r="BW331" s="71"/>
      <c r="BX331" s="71"/>
      <c r="BY331" s="71"/>
      <c r="BZ331" s="71"/>
      <c r="CA331" s="71"/>
      <c r="CB331" s="71"/>
      <c r="CC331" s="71"/>
      <c r="CD331" s="71"/>
      <c r="CE331" s="71"/>
      <c r="CF331" s="71"/>
      <c r="CG331" s="71"/>
      <c r="CH331" s="71"/>
    </row>
    <row r="332" spans="1:86" s="26" customFormat="1">
      <c r="A332" s="92"/>
      <c r="B332" s="93"/>
      <c r="C332" s="94"/>
      <c r="D332" s="94"/>
      <c r="E332" s="94"/>
      <c r="F332" s="94"/>
      <c r="G332" s="171"/>
      <c r="H332" s="95"/>
      <c r="I332" s="293"/>
      <c r="J332" s="293"/>
      <c r="K332" s="293"/>
      <c r="L332" s="293"/>
      <c r="M332" s="293"/>
      <c r="N332" s="293"/>
      <c r="O332" s="71"/>
      <c r="P332" s="73"/>
      <c r="Q332" s="73"/>
      <c r="R332" s="166"/>
      <c r="S332" s="73"/>
      <c r="T332" s="71"/>
      <c r="U332" s="72"/>
      <c r="V332" s="73"/>
      <c r="W332" s="158"/>
      <c r="X332" s="71"/>
      <c r="Y332" s="73"/>
      <c r="Z332" s="73"/>
      <c r="AA332" s="71"/>
      <c r="AB332" s="71"/>
      <c r="AC332" s="71"/>
      <c r="AD332" s="71"/>
      <c r="AE332" s="71"/>
      <c r="AF332" s="71"/>
      <c r="AG332" s="71"/>
      <c r="AH332" s="71"/>
      <c r="AI332" s="71"/>
      <c r="AJ332" s="71"/>
      <c r="AK332" s="71"/>
      <c r="AL332" s="71"/>
      <c r="AM332" s="71"/>
      <c r="AN332" s="71"/>
      <c r="AO332" s="71"/>
      <c r="AP332" s="71"/>
      <c r="AQ332" s="71"/>
      <c r="AR332" s="71"/>
      <c r="AS332" s="71"/>
      <c r="AT332" s="71"/>
      <c r="AU332" s="71"/>
      <c r="AV332" s="71"/>
      <c r="AW332" s="71"/>
      <c r="AX332" s="71"/>
      <c r="AY332" s="71"/>
      <c r="AZ332" s="71"/>
      <c r="BA332" s="71"/>
      <c r="BB332" s="71"/>
      <c r="BC332" s="71"/>
      <c r="BD332" s="71"/>
      <c r="BE332" s="71"/>
      <c r="BF332" s="71"/>
      <c r="BG332" s="71"/>
      <c r="BH332" s="71"/>
      <c r="BI332" s="71"/>
      <c r="BJ332" s="71"/>
      <c r="BK332" s="71"/>
      <c r="BL332" s="71"/>
      <c r="BM332" s="71"/>
      <c r="BN332" s="71"/>
      <c r="BO332" s="71"/>
      <c r="BP332" s="71"/>
      <c r="BQ332" s="71"/>
      <c r="BR332" s="71"/>
      <c r="BS332" s="71"/>
      <c r="BT332" s="71"/>
      <c r="BU332" s="71"/>
      <c r="BV332" s="71"/>
      <c r="BW332" s="71"/>
      <c r="BX332" s="71"/>
      <c r="BY332" s="71"/>
      <c r="BZ332" s="71"/>
      <c r="CA332" s="71"/>
      <c r="CB332" s="71"/>
      <c r="CC332" s="71"/>
      <c r="CD332" s="71"/>
      <c r="CE332" s="71"/>
      <c r="CF332" s="71"/>
      <c r="CG332" s="71"/>
      <c r="CH332" s="71"/>
    </row>
    <row r="333" spans="1:86" s="26" customFormat="1">
      <c r="A333" s="92"/>
      <c r="B333" s="93"/>
      <c r="C333" s="94"/>
      <c r="D333" s="94"/>
      <c r="E333" s="94"/>
      <c r="F333" s="94"/>
      <c r="G333" s="171"/>
      <c r="H333" s="95"/>
      <c r="I333" s="293"/>
      <c r="J333" s="293"/>
      <c r="K333" s="293"/>
      <c r="L333" s="293"/>
      <c r="M333" s="293"/>
      <c r="N333" s="293"/>
      <c r="O333" s="71"/>
      <c r="P333" s="73"/>
      <c r="Q333" s="73"/>
      <c r="R333" s="166"/>
      <c r="S333" s="73"/>
      <c r="T333" s="71"/>
      <c r="U333" s="72"/>
      <c r="V333" s="73"/>
      <c r="W333" s="158"/>
      <c r="X333" s="71"/>
      <c r="Y333" s="73"/>
      <c r="Z333" s="73"/>
      <c r="AA333" s="71"/>
      <c r="AB333" s="71"/>
      <c r="AC333" s="71"/>
      <c r="AD333" s="71"/>
      <c r="AE333" s="71"/>
      <c r="AF333" s="71"/>
      <c r="AG333" s="71"/>
      <c r="AH333" s="71"/>
      <c r="AI333" s="71"/>
      <c r="AJ333" s="71"/>
      <c r="AK333" s="71"/>
      <c r="AL333" s="71"/>
      <c r="AM333" s="71"/>
      <c r="AN333" s="71"/>
      <c r="AO333" s="71"/>
      <c r="AP333" s="71"/>
      <c r="AQ333" s="71"/>
      <c r="AR333" s="71"/>
      <c r="AS333" s="71"/>
      <c r="AT333" s="71"/>
      <c r="AU333" s="71"/>
      <c r="AV333" s="71"/>
      <c r="AW333" s="71"/>
      <c r="AX333" s="71"/>
      <c r="AY333" s="71"/>
      <c r="AZ333" s="71"/>
      <c r="BA333" s="71"/>
      <c r="BB333" s="71"/>
      <c r="BC333" s="71"/>
      <c r="BD333" s="71"/>
      <c r="BE333" s="71"/>
      <c r="BF333" s="71"/>
      <c r="BG333" s="71"/>
      <c r="BH333" s="71"/>
      <c r="BI333" s="71"/>
      <c r="BJ333" s="71"/>
      <c r="BK333" s="71"/>
      <c r="BL333" s="71"/>
      <c r="BM333" s="71"/>
      <c r="BN333" s="71"/>
      <c r="BO333" s="71"/>
      <c r="BP333" s="71"/>
      <c r="BQ333" s="71"/>
      <c r="BR333" s="71"/>
      <c r="BS333" s="71"/>
      <c r="BT333" s="71"/>
      <c r="BU333" s="71"/>
      <c r="BV333" s="71"/>
      <c r="BW333" s="71"/>
      <c r="BX333" s="71"/>
      <c r="BY333" s="71"/>
      <c r="BZ333" s="71"/>
      <c r="CA333" s="71"/>
      <c r="CB333" s="71"/>
      <c r="CC333" s="71"/>
      <c r="CD333" s="71"/>
      <c r="CE333" s="71"/>
      <c r="CF333" s="71"/>
      <c r="CG333" s="71"/>
      <c r="CH333" s="71"/>
    </row>
    <row r="334" spans="1:86" s="26" customFormat="1">
      <c r="A334" s="92"/>
      <c r="B334" s="93"/>
      <c r="C334" s="94"/>
      <c r="D334" s="94"/>
      <c r="E334" s="94"/>
      <c r="F334" s="94"/>
      <c r="G334" s="171"/>
      <c r="H334" s="95"/>
      <c r="I334" s="293"/>
      <c r="J334" s="293"/>
      <c r="K334" s="293"/>
      <c r="L334" s="293"/>
      <c r="M334" s="293"/>
      <c r="N334" s="293"/>
      <c r="O334" s="71"/>
      <c r="P334" s="73"/>
      <c r="Q334" s="73"/>
      <c r="R334" s="166"/>
      <c r="S334" s="73"/>
      <c r="T334" s="71"/>
      <c r="U334" s="72"/>
      <c r="V334" s="73"/>
      <c r="W334" s="158"/>
      <c r="X334" s="71"/>
      <c r="Y334" s="73"/>
      <c r="Z334" s="73"/>
      <c r="AA334" s="71"/>
      <c r="AB334" s="71"/>
      <c r="AC334" s="71"/>
      <c r="AD334" s="71"/>
      <c r="AE334" s="71"/>
      <c r="AF334" s="71"/>
      <c r="AG334" s="71"/>
      <c r="AH334" s="71"/>
      <c r="AI334" s="71"/>
      <c r="AJ334" s="71"/>
      <c r="AK334" s="71"/>
      <c r="AL334" s="71"/>
      <c r="AM334" s="71"/>
      <c r="AN334" s="71"/>
      <c r="AO334" s="71"/>
      <c r="AP334" s="71"/>
      <c r="AQ334" s="71"/>
      <c r="AR334" s="71"/>
      <c r="AS334" s="71"/>
      <c r="AT334" s="71"/>
      <c r="AU334" s="71"/>
      <c r="AV334" s="71"/>
      <c r="AW334" s="71"/>
      <c r="AX334" s="71"/>
      <c r="AY334" s="71"/>
      <c r="AZ334" s="71"/>
      <c r="BA334" s="71"/>
      <c r="BB334" s="71"/>
      <c r="BC334" s="71"/>
      <c r="BD334" s="71"/>
      <c r="BE334" s="71"/>
      <c r="BF334" s="71"/>
      <c r="BG334" s="71"/>
      <c r="BH334" s="71"/>
      <c r="BI334" s="71"/>
      <c r="BJ334" s="71"/>
      <c r="BK334" s="71"/>
      <c r="BL334" s="71"/>
      <c r="BM334" s="71"/>
      <c r="BN334" s="71"/>
      <c r="BO334" s="71"/>
      <c r="BP334" s="71"/>
      <c r="BQ334" s="71"/>
      <c r="BR334" s="71"/>
      <c r="BS334" s="71"/>
      <c r="BT334" s="71"/>
      <c r="BU334" s="71"/>
      <c r="BV334" s="71"/>
      <c r="BW334" s="71"/>
      <c r="BX334" s="71"/>
      <c r="BY334" s="71"/>
      <c r="BZ334" s="71"/>
      <c r="CA334" s="71"/>
      <c r="CB334" s="71"/>
      <c r="CC334" s="71"/>
      <c r="CD334" s="71"/>
      <c r="CE334" s="71"/>
      <c r="CF334" s="71"/>
      <c r="CG334" s="71"/>
      <c r="CH334" s="71"/>
    </row>
    <row r="335" spans="1:86" s="26" customFormat="1">
      <c r="A335" s="92"/>
      <c r="B335" s="93"/>
      <c r="C335" s="94"/>
      <c r="D335" s="94"/>
      <c r="E335" s="94"/>
      <c r="F335" s="94"/>
      <c r="G335" s="171"/>
      <c r="H335" s="95"/>
      <c r="I335" s="293"/>
      <c r="J335" s="293"/>
      <c r="K335" s="293"/>
      <c r="L335" s="293"/>
      <c r="M335" s="293"/>
      <c r="N335" s="293"/>
      <c r="O335" s="71"/>
      <c r="P335" s="73"/>
      <c r="Q335" s="73"/>
      <c r="R335" s="166"/>
      <c r="S335" s="73"/>
      <c r="T335" s="71"/>
      <c r="U335" s="72"/>
      <c r="V335" s="73"/>
      <c r="W335" s="158"/>
      <c r="X335" s="71"/>
      <c r="Y335" s="73"/>
      <c r="Z335" s="73"/>
      <c r="AA335" s="71"/>
      <c r="AB335" s="71"/>
      <c r="AC335" s="71"/>
      <c r="AD335" s="71"/>
      <c r="AE335" s="71"/>
      <c r="AF335" s="71"/>
      <c r="AG335" s="71"/>
      <c r="AH335" s="71"/>
      <c r="AI335" s="71"/>
      <c r="AJ335" s="71"/>
      <c r="AK335" s="71"/>
      <c r="AL335" s="71"/>
      <c r="AM335" s="71"/>
      <c r="AN335" s="71"/>
      <c r="AO335" s="71"/>
      <c r="AP335" s="71"/>
      <c r="AQ335" s="71"/>
      <c r="AR335" s="71"/>
      <c r="AS335" s="71"/>
      <c r="AT335" s="71"/>
      <c r="AU335" s="71"/>
      <c r="AV335" s="71"/>
      <c r="AW335" s="71"/>
      <c r="AX335" s="71"/>
      <c r="AY335" s="71"/>
      <c r="AZ335" s="71"/>
      <c r="BA335" s="71"/>
      <c r="BB335" s="71"/>
      <c r="BC335" s="71"/>
      <c r="BD335" s="71"/>
      <c r="BE335" s="71"/>
      <c r="BF335" s="71"/>
      <c r="BG335" s="71"/>
      <c r="BH335" s="71"/>
      <c r="BI335" s="71"/>
      <c r="BJ335" s="71"/>
      <c r="BK335" s="71"/>
      <c r="BL335" s="71"/>
      <c r="BM335" s="71"/>
      <c r="BN335" s="71"/>
      <c r="BO335" s="71"/>
      <c r="BP335" s="71"/>
      <c r="BQ335" s="71"/>
      <c r="BR335" s="71"/>
      <c r="BS335" s="71"/>
      <c r="BT335" s="71"/>
      <c r="BU335" s="71"/>
      <c r="BV335" s="71"/>
      <c r="BW335" s="71"/>
      <c r="BX335" s="71"/>
      <c r="BY335" s="71"/>
      <c r="BZ335" s="71"/>
      <c r="CA335" s="71"/>
      <c r="CB335" s="71"/>
      <c r="CC335" s="71"/>
      <c r="CD335" s="71"/>
      <c r="CE335" s="71"/>
      <c r="CF335" s="71"/>
      <c r="CG335" s="71"/>
      <c r="CH335" s="71"/>
    </row>
    <row r="336" spans="1:86" s="26" customFormat="1">
      <c r="A336" s="92"/>
      <c r="B336" s="93"/>
      <c r="C336" s="94"/>
      <c r="D336" s="94"/>
      <c r="E336" s="94"/>
      <c r="F336" s="94"/>
      <c r="G336" s="171"/>
      <c r="H336" s="95"/>
      <c r="I336" s="293"/>
      <c r="J336" s="293"/>
      <c r="K336" s="293"/>
      <c r="L336" s="293"/>
      <c r="M336" s="293"/>
      <c r="N336" s="293"/>
      <c r="O336" s="71"/>
      <c r="P336" s="73"/>
      <c r="Q336" s="73"/>
      <c r="R336" s="166"/>
      <c r="S336" s="73"/>
      <c r="T336" s="71"/>
      <c r="U336" s="72"/>
      <c r="V336" s="73"/>
      <c r="W336" s="158"/>
      <c r="X336" s="71"/>
      <c r="Y336" s="73"/>
      <c r="Z336" s="73"/>
      <c r="AA336" s="71"/>
      <c r="AB336" s="71"/>
      <c r="AC336" s="71"/>
      <c r="AD336" s="71"/>
      <c r="AE336" s="71"/>
      <c r="AF336" s="71"/>
      <c r="AG336" s="71"/>
      <c r="AH336" s="71"/>
      <c r="AI336" s="71"/>
      <c r="AJ336" s="71"/>
      <c r="AK336" s="71"/>
      <c r="AL336" s="71"/>
      <c r="AM336" s="71"/>
      <c r="AN336" s="71"/>
      <c r="AO336" s="71"/>
      <c r="AP336" s="71"/>
      <c r="AQ336" s="71"/>
      <c r="AR336" s="71"/>
      <c r="AS336" s="71"/>
      <c r="AT336" s="71"/>
      <c r="AU336" s="71"/>
      <c r="AV336" s="71"/>
      <c r="AW336" s="71"/>
      <c r="AX336" s="71"/>
      <c r="AY336" s="71"/>
      <c r="AZ336" s="71"/>
      <c r="BA336" s="71"/>
      <c r="BB336" s="71"/>
      <c r="BC336" s="71"/>
      <c r="BD336" s="71"/>
      <c r="BE336" s="71"/>
      <c r="BF336" s="71"/>
      <c r="BG336" s="71"/>
      <c r="BH336" s="71"/>
      <c r="BI336" s="71"/>
      <c r="BJ336" s="71"/>
      <c r="BK336" s="71"/>
      <c r="BL336" s="71"/>
      <c r="BM336" s="71"/>
      <c r="BN336" s="71"/>
      <c r="BO336" s="71"/>
      <c r="BP336" s="71"/>
      <c r="BQ336" s="71"/>
      <c r="BR336" s="71"/>
      <c r="BS336" s="71"/>
      <c r="BT336" s="71"/>
      <c r="BU336" s="71"/>
      <c r="BV336" s="71"/>
      <c r="BW336" s="71"/>
      <c r="BX336" s="71"/>
      <c r="BY336" s="71"/>
      <c r="BZ336" s="71"/>
      <c r="CA336" s="71"/>
      <c r="CB336" s="71"/>
      <c r="CC336" s="71"/>
      <c r="CD336" s="71"/>
      <c r="CE336" s="71"/>
      <c r="CF336" s="71"/>
      <c r="CG336" s="71"/>
      <c r="CH336" s="71"/>
    </row>
    <row r="337" spans="1:86" s="26" customFormat="1">
      <c r="A337" s="92"/>
      <c r="B337" s="93"/>
      <c r="C337" s="94"/>
      <c r="D337" s="94"/>
      <c r="E337" s="94"/>
      <c r="F337" s="94"/>
      <c r="G337" s="171"/>
      <c r="H337" s="95"/>
      <c r="I337" s="293"/>
      <c r="J337" s="293"/>
      <c r="K337" s="293"/>
      <c r="L337" s="293"/>
      <c r="M337" s="293"/>
      <c r="N337" s="293"/>
      <c r="O337" s="71"/>
      <c r="P337" s="73"/>
      <c r="Q337" s="73"/>
      <c r="R337" s="166"/>
      <c r="S337" s="73"/>
      <c r="T337" s="71"/>
      <c r="U337" s="72"/>
      <c r="V337" s="73"/>
      <c r="W337" s="158"/>
      <c r="X337" s="71"/>
      <c r="Y337" s="73"/>
      <c r="Z337" s="73"/>
      <c r="AA337" s="71"/>
      <c r="AB337" s="71"/>
      <c r="AC337" s="71"/>
      <c r="AD337" s="71"/>
      <c r="AE337" s="71"/>
      <c r="AF337" s="71"/>
      <c r="AG337" s="71"/>
      <c r="AH337" s="71"/>
      <c r="AI337" s="71"/>
      <c r="AJ337" s="71"/>
      <c r="AK337" s="71"/>
      <c r="AL337" s="71"/>
      <c r="AM337" s="71"/>
      <c r="AN337" s="71"/>
      <c r="AO337" s="71"/>
      <c r="AP337" s="71"/>
      <c r="AQ337" s="71"/>
      <c r="AR337" s="71"/>
      <c r="AS337" s="71"/>
      <c r="AT337" s="71"/>
      <c r="AU337" s="71"/>
      <c r="AV337" s="71"/>
      <c r="AW337" s="71"/>
      <c r="AX337" s="71"/>
      <c r="AY337" s="71"/>
      <c r="AZ337" s="71"/>
      <c r="BA337" s="71"/>
      <c r="BB337" s="71"/>
      <c r="BC337" s="71"/>
      <c r="BD337" s="71"/>
      <c r="BE337" s="71"/>
      <c r="BF337" s="71"/>
      <c r="BG337" s="71"/>
      <c r="BH337" s="71"/>
      <c r="BI337" s="71"/>
      <c r="BJ337" s="71"/>
      <c r="BK337" s="71"/>
      <c r="BL337" s="71"/>
      <c r="BM337" s="71"/>
      <c r="BN337" s="71"/>
      <c r="BO337" s="71"/>
      <c r="BP337" s="71"/>
      <c r="BQ337" s="71"/>
      <c r="BR337" s="71"/>
      <c r="BS337" s="71"/>
      <c r="BT337" s="71"/>
      <c r="BU337" s="71"/>
      <c r="BV337" s="71"/>
      <c r="BW337" s="71"/>
      <c r="BX337" s="71"/>
      <c r="BY337" s="71"/>
      <c r="BZ337" s="71"/>
      <c r="CA337" s="71"/>
      <c r="CB337" s="71"/>
      <c r="CC337" s="71"/>
      <c r="CD337" s="71"/>
      <c r="CE337" s="71"/>
      <c r="CF337" s="71"/>
      <c r="CG337" s="71"/>
      <c r="CH337" s="71"/>
    </row>
    <row r="338" spans="1:86" s="26" customFormat="1">
      <c r="A338" s="92"/>
      <c r="B338" s="93"/>
      <c r="C338" s="94"/>
      <c r="D338" s="94"/>
      <c r="E338" s="94"/>
      <c r="F338" s="94"/>
      <c r="G338" s="171"/>
      <c r="H338" s="95"/>
      <c r="I338" s="293"/>
      <c r="J338" s="293"/>
      <c r="K338" s="293"/>
      <c r="L338" s="293"/>
      <c r="M338" s="293"/>
      <c r="N338" s="293"/>
      <c r="O338" s="71"/>
      <c r="P338" s="73"/>
      <c r="Q338" s="73"/>
      <c r="R338" s="166"/>
      <c r="S338" s="73"/>
      <c r="T338" s="71"/>
      <c r="U338" s="72"/>
      <c r="V338" s="73"/>
      <c r="W338" s="158"/>
      <c r="X338" s="71"/>
      <c r="Y338" s="73"/>
      <c r="Z338" s="73"/>
      <c r="AA338" s="71"/>
      <c r="AB338" s="71"/>
      <c r="AC338" s="71"/>
      <c r="AD338" s="71"/>
      <c r="AE338" s="71"/>
      <c r="AF338" s="71"/>
      <c r="AG338" s="71"/>
      <c r="AH338" s="71"/>
      <c r="AI338" s="71"/>
      <c r="AJ338" s="71"/>
      <c r="AK338" s="71"/>
      <c r="AL338" s="71"/>
      <c r="AM338" s="71"/>
      <c r="AN338" s="71"/>
      <c r="AO338" s="71"/>
      <c r="AP338" s="71"/>
      <c r="AQ338" s="71"/>
      <c r="AR338" s="71"/>
      <c r="AS338" s="71"/>
      <c r="AT338" s="71"/>
      <c r="AU338" s="71"/>
      <c r="AV338" s="71"/>
      <c r="AW338" s="71"/>
      <c r="AX338" s="71"/>
      <c r="AY338" s="71"/>
      <c r="AZ338" s="71"/>
      <c r="BA338" s="71"/>
      <c r="BB338" s="71"/>
      <c r="BC338" s="71"/>
      <c r="BD338" s="71"/>
      <c r="BE338" s="71"/>
      <c r="BF338" s="71"/>
      <c r="BG338" s="71"/>
      <c r="BH338" s="71"/>
      <c r="BI338" s="71"/>
      <c r="BJ338" s="71"/>
      <c r="BK338" s="71"/>
      <c r="BL338" s="71"/>
      <c r="BM338" s="71"/>
      <c r="BN338" s="71"/>
      <c r="BO338" s="71"/>
      <c r="BP338" s="71"/>
      <c r="BQ338" s="71"/>
      <c r="BR338" s="71"/>
      <c r="BS338" s="71"/>
      <c r="BT338" s="71"/>
      <c r="BU338" s="71"/>
      <c r="BV338" s="71"/>
      <c r="BW338" s="71"/>
      <c r="BX338" s="71"/>
      <c r="BY338" s="71"/>
      <c r="BZ338" s="71"/>
      <c r="CA338" s="71"/>
      <c r="CB338" s="71"/>
      <c r="CC338" s="71"/>
      <c r="CD338" s="71"/>
      <c r="CE338" s="71"/>
      <c r="CF338" s="71"/>
      <c r="CG338" s="71"/>
      <c r="CH338" s="71"/>
    </row>
    <row r="339" spans="1:86" s="26" customFormat="1">
      <c r="A339" s="92"/>
      <c r="B339" s="93"/>
      <c r="C339" s="94"/>
      <c r="D339" s="94"/>
      <c r="E339" s="94"/>
      <c r="F339" s="94"/>
      <c r="G339" s="171"/>
      <c r="H339" s="95"/>
      <c r="I339" s="293"/>
      <c r="J339" s="293"/>
      <c r="K339" s="293"/>
      <c r="L339" s="293"/>
      <c r="M339" s="293"/>
      <c r="N339" s="293"/>
      <c r="O339" s="71"/>
      <c r="P339" s="73"/>
      <c r="Q339" s="73"/>
      <c r="R339" s="166"/>
      <c r="S339" s="73"/>
      <c r="T339" s="71"/>
      <c r="U339" s="72"/>
      <c r="V339" s="73"/>
      <c r="W339" s="158"/>
      <c r="X339" s="71"/>
      <c r="Y339" s="73"/>
      <c r="Z339" s="73"/>
      <c r="AA339" s="71"/>
      <c r="AB339" s="71"/>
      <c r="AC339" s="71"/>
      <c r="AD339" s="71"/>
      <c r="AE339" s="71"/>
      <c r="AF339" s="71"/>
      <c r="AG339" s="71"/>
      <c r="AH339" s="71"/>
      <c r="AI339" s="71"/>
      <c r="AJ339" s="71"/>
      <c r="AK339" s="71"/>
      <c r="AL339" s="71"/>
      <c r="AM339" s="71"/>
      <c r="AN339" s="71"/>
      <c r="AO339" s="71"/>
      <c r="AP339" s="71"/>
      <c r="AQ339" s="71"/>
      <c r="AR339" s="71"/>
      <c r="AS339" s="71"/>
      <c r="AT339" s="71"/>
      <c r="AU339" s="71"/>
      <c r="AV339" s="71"/>
      <c r="AW339" s="71"/>
      <c r="AX339" s="71"/>
      <c r="AY339" s="71"/>
      <c r="AZ339" s="71"/>
      <c r="BA339" s="71"/>
      <c r="BB339" s="71"/>
      <c r="BC339" s="71"/>
      <c r="BD339" s="71"/>
      <c r="BE339" s="71"/>
      <c r="BF339" s="71"/>
      <c r="BG339" s="71"/>
      <c r="BH339" s="71"/>
      <c r="BI339" s="71"/>
      <c r="BJ339" s="71"/>
      <c r="BK339" s="71"/>
      <c r="BL339" s="71"/>
      <c r="BM339" s="71"/>
      <c r="BN339" s="71"/>
      <c r="BO339" s="71"/>
      <c r="BP339" s="71"/>
      <c r="BQ339" s="71"/>
      <c r="BR339" s="71"/>
      <c r="BS339" s="71"/>
      <c r="BT339" s="71"/>
      <c r="BU339" s="71"/>
      <c r="BV339" s="71"/>
      <c r="BW339" s="71"/>
      <c r="BX339" s="71"/>
      <c r="BY339" s="71"/>
      <c r="BZ339" s="71"/>
      <c r="CA339" s="71"/>
      <c r="CB339" s="71"/>
      <c r="CC339" s="71"/>
      <c r="CD339" s="71"/>
      <c r="CE339" s="71"/>
      <c r="CF339" s="71"/>
      <c r="CG339" s="71"/>
      <c r="CH339" s="71"/>
    </row>
    <row r="340" spans="1:86" s="26" customFormat="1">
      <c r="A340" s="92"/>
      <c r="B340" s="93"/>
      <c r="C340" s="94"/>
      <c r="D340" s="94"/>
      <c r="E340" s="94"/>
      <c r="F340" s="94"/>
      <c r="G340" s="171"/>
      <c r="H340" s="95"/>
      <c r="I340" s="293"/>
      <c r="J340" s="293"/>
      <c r="K340" s="293"/>
      <c r="L340" s="293"/>
      <c r="M340" s="293"/>
      <c r="N340" s="293"/>
      <c r="O340" s="71"/>
      <c r="P340" s="73"/>
      <c r="Q340" s="73"/>
      <c r="R340" s="166"/>
      <c r="S340" s="73"/>
      <c r="T340" s="71"/>
      <c r="U340" s="72"/>
      <c r="V340" s="73"/>
      <c r="W340" s="158"/>
      <c r="X340" s="71"/>
      <c r="Y340" s="73"/>
      <c r="Z340" s="73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/>
      <c r="AN340" s="71"/>
      <c r="AO340" s="71"/>
      <c r="AP340" s="71"/>
      <c r="AQ340" s="71"/>
      <c r="AR340" s="71"/>
      <c r="AS340" s="71"/>
      <c r="AT340" s="71"/>
      <c r="AU340" s="71"/>
      <c r="AV340" s="71"/>
      <c r="AW340" s="71"/>
      <c r="AX340" s="71"/>
      <c r="AY340" s="71"/>
      <c r="AZ340" s="71"/>
      <c r="BA340" s="71"/>
      <c r="BB340" s="71"/>
      <c r="BC340" s="71"/>
      <c r="BD340" s="71"/>
      <c r="BE340" s="71"/>
      <c r="BF340" s="71"/>
      <c r="BG340" s="71"/>
      <c r="BH340" s="71"/>
      <c r="BI340" s="71"/>
      <c r="BJ340" s="71"/>
      <c r="BK340" s="71"/>
      <c r="BL340" s="71"/>
      <c r="BM340" s="71"/>
      <c r="BN340" s="71"/>
      <c r="BO340" s="71"/>
      <c r="BP340" s="71"/>
      <c r="BQ340" s="71"/>
      <c r="BR340" s="71"/>
      <c r="BS340" s="71"/>
      <c r="BT340" s="71"/>
      <c r="BU340" s="71"/>
      <c r="BV340" s="71"/>
      <c r="BW340" s="71"/>
      <c r="BX340" s="71"/>
      <c r="BY340" s="71"/>
      <c r="BZ340" s="71"/>
      <c r="CA340" s="71"/>
      <c r="CB340" s="71"/>
      <c r="CC340" s="71"/>
      <c r="CD340" s="71"/>
      <c r="CE340" s="71"/>
      <c r="CF340" s="71"/>
      <c r="CG340" s="71"/>
      <c r="CH340" s="71"/>
    </row>
    <row r="341" spans="1:86" s="26" customFormat="1">
      <c r="A341" s="92"/>
      <c r="B341" s="93"/>
      <c r="C341" s="94"/>
      <c r="D341" s="94"/>
      <c r="E341" s="94"/>
      <c r="F341" s="94"/>
      <c r="G341" s="171"/>
      <c r="H341" s="95"/>
      <c r="I341" s="293"/>
      <c r="J341" s="293"/>
      <c r="K341" s="293"/>
      <c r="L341" s="293"/>
      <c r="M341" s="293"/>
      <c r="N341" s="293"/>
      <c r="O341" s="71"/>
      <c r="P341" s="73"/>
      <c r="Q341" s="73"/>
      <c r="R341" s="166"/>
      <c r="S341" s="73"/>
      <c r="T341" s="71"/>
      <c r="U341" s="72"/>
      <c r="V341" s="73"/>
      <c r="W341" s="158"/>
      <c r="X341" s="71"/>
      <c r="Y341" s="73"/>
      <c r="Z341" s="73"/>
      <c r="AA341" s="71"/>
      <c r="AB341" s="71"/>
      <c r="AC341" s="71"/>
      <c r="AD341" s="71"/>
      <c r="AE341" s="71"/>
      <c r="AF341" s="71"/>
      <c r="AG341" s="71"/>
      <c r="AH341" s="71"/>
      <c r="AI341" s="71"/>
      <c r="AJ341" s="71"/>
      <c r="AK341" s="71"/>
      <c r="AL341" s="71"/>
      <c r="AM341" s="71"/>
      <c r="AN341" s="71"/>
      <c r="AO341" s="71"/>
      <c r="AP341" s="71"/>
      <c r="AQ341" s="71"/>
      <c r="AR341" s="71"/>
      <c r="AS341" s="71"/>
      <c r="AT341" s="71"/>
      <c r="AU341" s="71"/>
      <c r="AV341" s="71"/>
      <c r="AW341" s="71"/>
      <c r="AX341" s="71"/>
      <c r="AY341" s="71"/>
      <c r="AZ341" s="71"/>
      <c r="BA341" s="71"/>
      <c r="BB341" s="71"/>
      <c r="BC341" s="71"/>
      <c r="BD341" s="71"/>
      <c r="BE341" s="71"/>
      <c r="BF341" s="71"/>
      <c r="BG341" s="71"/>
      <c r="BH341" s="71"/>
      <c r="BI341" s="71"/>
      <c r="BJ341" s="71"/>
      <c r="BK341" s="71"/>
      <c r="BL341" s="71"/>
      <c r="BM341" s="71"/>
      <c r="BN341" s="71"/>
      <c r="BO341" s="71"/>
      <c r="BP341" s="71"/>
      <c r="BQ341" s="71"/>
      <c r="BR341" s="71"/>
      <c r="BS341" s="71"/>
      <c r="BT341" s="71"/>
      <c r="BU341" s="71"/>
      <c r="BV341" s="71"/>
      <c r="BW341" s="71"/>
      <c r="BX341" s="71"/>
      <c r="BY341" s="71"/>
      <c r="BZ341" s="71"/>
      <c r="CA341" s="71"/>
      <c r="CB341" s="71"/>
      <c r="CC341" s="71"/>
      <c r="CD341" s="71"/>
      <c r="CE341" s="71"/>
      <c r="CF341" s="71"/>
      <c r="CG341" s="71"/>
      <c r="CH341" s="71"/>
    </row>
    <row r="342" spans="1:86" s="26" customFormat="1">
      <c r="A342" s="92"/>
      <c r="B342" s="93"/>
      <c r="C342" s="94"/>
      <c r="D342" s="94"/>
      <c r="E342" s="94"/>
      <c r="F342" s="94"/>
      <c r="G342" s="171"/>
      <c r="H342" s="95"/>
      <c r="I342" s="293"/>
      <c r="J342" s="293"/>
      <c r="K342" s="293"/>
      <c r="L342" s="293"/>
      <c r="M342" s="293"/>
      <c r="N342" s="293"/>
      <c r="O342" s="71"/>
      <c r="P342" s="73"/>
      <c r="Q342" s="73"/>
      <c r="R342" s="166"/>
      <c r="S342" s="73"/>
      <c r="T342" s="71"/>
      <c r="U342" s="72"/>
      <c r="V342" s="73"/>
      <c r="W342" s="158"/>
      <c r="X342" s="71"/>
      <c r="Y342" s="73"/>
      <c r="Z342" s="73"/>
      <c r="AA342" s="71"/>
      <c r="AB342" s="71"/>
      <c r="AC342" s="71"/>
      <c r="AD342" s="71"/>
      <c r="AE342" s="71"/>
      <c r="AF342" s="71"/>
      <c r="AG342" s="71"/>
      <c r="AH342" s="71"/>
      <c r="AI342" s="71"/>
      <c r="AJ342" s="71"/>
      <c r="AK342" s="71"/>
      <c r="AL342" s="71"/>
      <c r="AM342" s="71"/>
      <c r="AN342" s="71"/>
      <c r="AO342" s="71"/>
      <c r="AP342" s="71"/>
      <c r="AQ342" s="71"/>
      <c r="AR342" s="71"/>
      <c r="AS342" s="71"/>
      <c r="AT342" s="71"/>
      <c r="AU342" s="71"/>
      <c r="AV342" s="71"/>
      <c r="AW342" s="71"/>
      <c r="AX342" s="71"/>
      <c r="AY342" s="71"/>
      <c r="AZ342" s="71"/>
      <c r="BA342" s="71"/>
      <c r="BB342" s="71"/>
      <c r="BC342" s="71"/>
      <c r="BD342" s="71"/>
      <c r="BE342" s="71"/>
      <c r="BF342" s="71"/>
      <c r="BG342" s="71"/>
      <c r="BH342" s="71"/>
      <c r="BI342" s="71"/>
      <c r="BJ342" s="71"/>
      <c r="BK342" s="71"/>
      <c r="BL342" s="71"/>
      <c r="BM342" s="71"/>
      <c r="BN342" s="71"/>
      <c r="BO342" s="71"/>
      <c r="BP342" s="71"/>
      <c r="BQ342" s="71"/>
      <c r="BR342" s="71"/>
      <c r="BS342" s="71"/>
      <c r="BT342" s="71"/>
      <c r="BU342" s="71"/>
      <c r="BV342" s="71"/>
      <c r="BW342" s="71"/>
      <c r="BX342" s="71"/>
      <c r="BY342" s="71"/>
      <c r="BZ342" s="71"/>
      <c r="CA342" s="71"/>
      <c r="CB342" s="71"/>
      <c r="CC342" s="71"/>
      <c r="CD342" s="71"/>
      <c r="CE342" s="71"/>
      <c r="CF342" s="71"/>
      <c r="CG342" s="71"/>
      <c r="CH342" s="71"/>
    </row>
    <row r="343" spans="1:86" s="26" customFormat="1">
      <c r="A343" s="92"/>
      <c r="B343" s="93"/>
      <c r="C343" s="94"/>
      <c r="D343" s="94"/>
      <c r="E343" s="94"/>
      <c r="F343" s="94"/>
      <c r="G343" s="171"/>
      <c r="H343" s="95"/>
      <c r="I343" s="293"/>
      <c r="J343" s="293"/>
      <c r="K343" s="293"/>
      <c r="L343" s="293"/>
      <c r="M343" s="293"/>
      <c r="N343" s="293"/>
      <c r="O343" s="71"/>
      <c r="P343" s="73"/>
      <c r="Q343" s="73"/>
      <c r="R343" s="166"/>
      <c r="S343" s="73"/>
      <c r="T343" s="71"/>
      <c r="U343" s="72"/>
      <c r="V343" s="73"/>
      <c r="W343" s="158"/>
      <c r="X343" s="71"/>
      <c r="Y343" s="73"/>
      <c r="Z343" s="73"/>
      <c r="AA343" s="71"/>
      <c r="AB343" s="71"/>
      <c r="AC343" s="71"/>
      <c r="AD343" s="71"/>
      <c r="AE343" s="71"/>
      <c r="AF343" s="71"/>
      <c r="AG343" s="71"/>
      <c r="AH343" s="71"/>
      <c r="AI343" s="71"/>
      <c r="AJ343" s="71"/>
      <c r="AK343" s="71"/>
      <c r="AL343" s="71"/>
      <c r="AM343" s="71"/>
      <c r="AN343" s="71"/>
      <c r="AO343" s="71"/>
      <c r="AP343" s="71"/>
      <c r="AQ343" s="71"/>
      <c r="AR343" s="71"/>
      <c r="AS343" s="71"/>
      <c r="AT343" s="71"/>
      <c r="AU343" s="71"/>
      <c r="AV343" s="71"/>
      <c r="AW343" s="71"/>
      <c r="AX343" s="71"/>
      <c r="AY343" s="71"/>
      <c r="AZ343" s="71"/>
      <c r="BA343" s="71"/>
      <c r="BB343" s="71"/>
      <c r="BC343" s="71"/>
      <c r="BD343" s="71"/>
      <c r="BE343" s="71"/>
      <c r="BF343" s="71"/>
      <c r="BG343" s="71"/>
      <c r="BH343" s="71"/>
      <c r="BI343" s="71"/>
      <c r="BJ343" s="71"/>
      <c r="BK343" s="71"/>
      <c r="BL343" s="71"/>
      <c r="BM343" s="71"/>
      <c r="BN343" s="71"/>
      <c r="BO343" s="71"/>
      <c r="BP343" s="71"/>
      <c r="BQ343" s="71"/>
      <c r="BR343" s="71"/>
      <c r="BS343" s="71"/>
      <c r="BT343" s="71"/>
      <c r="BU343" s="71"/>
      <c r="BV343" s="71"/>
      <c r="BW343" s="71"/>
      <c r="BX343" s="71"/>
      <c r="BY343" s="71"/>
      <c r="BZ343" s="71"/>
      <c r="CA343" s="71"/>
      <c r="CB343" s="71"/>
      <c r="CC343" s="71"/>
      <c r="CD343" s="71"/>
      <c r="CE343" s="71"/>
      <c r="CF343" s="71"/>
      <c r="CG343" s="71"/>
      <c r="CH343" s="71"/>
    </row>
    <row r="344" spans="1:86" s="26" customFormat="1">
      <c r="A344" s="92"/>
      <c r="B344" s="93"/>
      <c r="C344" s="94"/>
      <c r="D344" s="94"/>
      <c r="E344" s="94"/>
      <c r="F344" s="94"/>
      <c r="G344" s="171"/>
      <c r="H344" s="95"/>
      <c r="I344" s="293"/>
      <c r="J344" s="293"/>
      <c r="K344" s="293"/>
      <c r="L344" s="293"/>
      <c r="M344" s="293"/>
      <c r="N344" s="293"/>
      <c r="O344" s="71"/>
      <c r="P344" s="73"/>
      <c r="Q344" s="73"/>
      <c r="R344" s="166"/>
      <c r="S344" s="73"/>
      <c r="T344" s="71"/>
      <c r="U344" s="72"/>
      <c r="V344" s="73"/>
      <c r="W344" s="158"/>
      <c r="X344" s="71"/>
      <c r="Y344" s="73"/>
      <c r="Z344" s="73"/>
      <c r="AA344" s="71"/>
      <c r="AB344" s="71"/>
      <c r="AC344" s="71"/>
      <c r="AD344" s="71"/>
      <c r="AE344" s="71"/>
      <c r="AF344" s="71"/>
      <c r="AG344" s="71"/>
      <c r="AH344" s="71"/>
      <c r="AI344" s="71"/>
      <c r="AJ344" s="71"/>
      <c r="AK344" s="71"/>
      <c r="AL344" s="71"/>
      <c r="AM344" s="71"/>
      <c r="AN344" s="71"/>
      <c r="AO344" s="71"/>
      <c r="AP344" s="71"/>
      <c r="AQ344" s="71"/>
      <c r="AR344" s="71"/>
      <c r="AS344" s="71"/>
      <c r="AT344" s="71"/>
      <c r="AU344" s="71"/>
      <c r="AV344" s="71"/>
      <c r="AW344" s="71"/>
      <c r="AX344" s="71"/>
      <c r="AY344" s="71"/>
      <c r="AZ344" s="71"/>
      <c r="BA344" s="71"/>
      <c r="BB344" s="71"/>
      <c r="BC344" s="71"/>
      <c r="BD344" s="71"/>
      <c r="BE344" s="71"/>
      <c r="BF344" s="71"/>
      <c r="BG344" s="71"/>
      <c r="BH344" s="71"/>
      <c r="BI344" s="71"/>
      <c r="BJ344" s="71"/>
      <c r="BK344" s="71"/>
      <c r="BL344" s="71"/>
      <c r="BM344" s="71"/>
      <c r="BN344" s="71"/>
      <c r="BO344" s="71"/>
      <c r="BP344" s="71"/>
      <c r="BQ344" s="71"/>
      <c r="BR344" s="71"/>
      <c r="BS344" s="71"/>
      <c r="BT344" s="71"/>
      <c r="BU344" s="71"/>
      <c r="BV344" s="71"/>
      <c r="BW344" s="71"/>
      <c r="BX344" s="71"/>
      <c r="BY344" s="71"/>
      <c r="BZ344" s="71"/>
      <c r="CA344" s="71"/>
      <c r="CB344" s="71"/>
      <c r="CC344" s="71"/>
      <c r="CD344" s="71"/>
      <c r="CE344" s="71"/>
      <c r="CF344" s="71"/>
      <c r="CG344" s="71"/>
      <c r="CH344" s="71"/>
    </row>
    <row r="345" spans="1:86" s="26" customFormat="1">
      <c r="A345" s="92"/>
      <c r="B345" s="93"/>
      <c r="C345" s="94"/>
      <c r="D345" s="94"/>
      <c r="E345" s="94"/>
      <c r="F345" s="94"/>
      <c r="G345" s="171"/>
      <c r="H345" s="95"/>
      <c r="I345" s="293"/>
      <c r="J345" s="293"/>
      <c r="K345" s="293"/>
      <c r="L345" s="293"/>
      <c r="M345" s="293"/>
      <c r="N345" s="293"/>
      <c r="O345" s="71"/>
      <c r="P345" s="73"/>
      <c r="Q345" s="73"/>
      <c r="R345" s="166"/>
      <c r="S345" s="73"/>
      <c r="T345" s="71"/>
      <c r="U345" s="72"/>
      <c r="V345" s="73"/>
      <c r="W345" s="158"/>
      <c r="X345" s="71"/>
      <c r="Y345" s="73"/>
      <c r="Z345" s="73"/>
      <c r="AA345" s="71"/>
      <c r="AB345" s="71"/>
      <c r="AC345" s="71"/>
      <c r="AD345" s="71"/>
      <c r="AE345" s="71"/>
      <c r="AF345" s="71"/>
      <c r="AG345" s="71"/>
      <c r="AH345" s="71"/>
      <c r="AI345" s="71"/>
      <c r="AJ345" s="71"/>
      <c r="AK345" s="71"/>
      <c r="AL345" s="71"/>
      <c r="AM345" s="71"/>
      <c r="AN345" s="71"/>
      <c r="AO345" s="71"/>
      <c r="AP345" s="71"/>
      <c r="AQ345" s="71"/>
      <c r="AR345" s="71"/>
      <c r="AS345" s="71"/>
      <c r="AT345" s="71"/>
      <c r="AU345" s="71"/>
      <c r="AV345" s="71"/>
      <c r="AW345" s="71"/>
      <c r="AX345" s="71"/>
      <c r="AY345" s="71"/>
      <c r="AZ345" s="71"/>
      <c r="BA345" s="71"/>
      <c r="BB345" s="71"/>
      <c r="BC345" s="71"/>
      <c r="BD345" s="71"/>
      <c r="BE345" s="71"/>
      <c r="BF345" s="71"/>
      <c r="BG345" s="71"/>
      <c r="BH345" s="71"/>
      <c r="BI345" s="71"/>
      <c r="BJ345" s="71"/>
      <c r="BK345" s="71"/>
      <c r="BL345" s="71"/>
      <c r="BM345" s="71"/>
      <c r="BN345" s="71"/>
      <c r="BO345" s="71"/>
      <c r="BP345" s="71"/>
      <c r="BQ345" s="71"/>
      <c r="BR345" s="71"/>
      <c r="BS345" s="71"/>
      <c r="BT345" s="71"/>
      <c r="BU345" s="71"/>
      <c r="BV345" s="71"/>
      <c r="BW345" s="71"/>
      <c r="BX345" s="71"/>
      <c r="BY345" s="71"/>
      <c r="BZ345" s="71"/>
      <c r="CA345" s="71"/>
      <c r="CB345" s="71"/>
      <c r="CC345" s="71"/>
      <c r="CD345" s="71"/>
      <c r="CE345" s="71"/>
      <c r="CF345" s="71"/>
      <c r="CG345" s="71"/>
      <c r="CH345" s="71"/>
    </row>
    <row r="346" spans="1:86" s="26" customFormat="1">
      <c r="A346" s="92"/>
      <c r="B346" s="93"/>
      <c r="C346" s="94"/>
      <c r="D346" s="94"/>
      <c r="E346" s="94"/>
      <c r="F346" s="94"/>
      <c r="G346" s="171"/>
      <c r="H346" s="95"/>
      <c r="I346" s="293"/>
      <c r="J346" s="293"/>
      <c r="K346" s="293"/>
      <c r="L346" s="293"/>
      <c r="M346" s="293"/>
      <c r="N346" s="293"/>
      <c r="O346" s="71"/>
      <c r="P346" s="73"/>
      <c r="Q346" s="73"/>
      <c r="R346" s="166"/>
      <c r="S346" s="73"/>
      <c r="T346" s="71"/>
      <c r="U346" s="72"/>
      <c r="V346" s="73"/>
      <c r="W346" s="158"/>
      <c r="X346" s="71"/>
      <c r="Y346" s="73"/>
      <c r="Z346" s="73"/>
      <c r="AA346" s="71"/>
      <c r="AB346" s="71"/>
      <c r="AC346" s="71"/>
      <c r="AD346" s="71"/>
      <c r="AE346" s="71"/>
      <c r="AF346" s="71"/>
      <c r="AG346" s="71"/>
      <c r="AH346" s="71"/>
      <c r="AI346" s="71"/>
      <c r="AJ346" s="71"/>
      <c r="AK346" s="71"/>
      <c r="AL346" s="71"/>
      <c r="AM346" s="71"/>
      <c r="AN346" s="71"/>
      <c r="AO346" s="71"/>
      <c r="AP346" s="71"/>
      <c r="AQ346" s="71"/>
      <c r="AR346" s="71"/>
      <c r="AS346" s="71"/>
      <c r="AT346" s="71"/>
      <c r="AU346" s="71"/>
      <c r="AV346" s="71"/>
      <c r="AW346" s="71"/>
      <c r="AX346" s="71"/>
      <c r="AY346" s="71"/>
      <c r="AZ346" s="71"/>
      <c r="BA346" s="71"/>
      <c r="BB346" s="71"/>
      <c r="BC346" s="71"/>
      <c r="BD346" s="71"/>
      <c r="BE346" s="71"/>
      <c r="BF346" s="71"/>
      <c r="BG346" s="71"/>
      <c r="BH346" s="71"/>
      <c r="BI346" s="71"/>
      <c r="BJ346" s="71"/>
      <c r="BK346" s="71"/>
      <c r="BL346" s="71"/>
      <c r="BM346" s="71"/>
      <c r="BN346" s="71"/>
      <c r="BO346" s="71"/>
      <c r="BP346" s="71"/>
      <c r="BQ346" s="71"/>
      <c r="BR346" s="71"/>
      <c r="BS346" s="71"/>
      <c r="BT346" s="71"/>
      <c r="BU346" s="71"/>
      <c r="BV346" s="71"/>
      <c r="BW346" s="71"/>
      <c r="BX346" s="71"/>
      <c r="BY346" s="71"/>
      <c r="BZ346" s="71"/>
      <c r="CA346" s="71"/>
      <c r="CB346" s="71"/>
      <c r="CC346" s="71"/>
      <c r="CD346" s="71"/>
      <c r="CE346" s="71"/>
      <c r="CF346" s="71"/>
      <c r="CG346" s="71"/>
      <c r="CH346" s="71"/>
    </row>
    <row r="347" spans="1:86" s="26" customFormat="1">
      <c r="A347" s="92"/>
      <c r="B347" s="93"/>
      <c r="C347" s="94"/>
      <c r="D347" s="94"/>
      <c r="E347" s="94"/>
      <c r="F347" s="94"/>
      <c r="G347" s="171"/>
      <c r="H347" s="95"/>
      <c r="I347" s="293"/>
      <c r="J347" s="293"/>
      <c r="K347" s="293"/>
      <c r="L347" s="293"/>
      <c r="M347" s="293"/>
      <c r="N347" s="293"/>
      <c r="O347" s="71"/>
      <c r="P347" s="73"/>
      <c r="Q347" s="73"/>
      <c r="R347" s="166"/>
      <c r="S347" s="73"/>
      <c r="T347" s="71"/>
      <c r="U347" s="72"/>
      <c r="V347" s="73"/>
      <c r="W347" s="158"/>
      <c r="X347" s="71"/>
      <c r="Y347" s="73"/>
      <c r="Z347" s="73"/>
      <c r="AA347" s="71"/>
      <c r="AB347" s="71"/>
      <c r="AC347" s="71"/>
      <c r="AD347" s="71"/>
      <c r="AE347" s="71"/>
      <c r="AF347" s="71"/>
      <c r="AG347" s="71"/>
      <c r="AH347" s="71"/>
      <c r="AI347" s="71"/>
      <c r="AJ347" s="71"/>
      <c r="AK347" s="71"/>
      <c r="AL347" s="71"/>
      <c r="AM347" s="71"/>
      <c r="AN347" s="71"/>
      <c r="AO347" s="71"/>
      <c r="AP347" s="71"/>
      <c r="AQ347" s="71"/>
      <c r="AR347" s="71"/>
      <c r="AS347" s="71"/>
      <c r="AT347" s="71"/>
      <c r="AU347" s="71"/>
      <c r="AV347" s="71"/>
      <c r="AW347" s="71"/>
      <c r="AX347" s="71"/>
      <c r="AY347" s="71"/>
      <c r="AZ347" s="71"/>
      <c r="BA347" s="71"/>
      <c r="BB347" s="71"/>
      <c r="BC347" s="71"/>
      <c r="BD347" s="71"/>
      <c r="BE347" s="71"/>
      <c r="BF347" s="71"/>
      <c r="BG347" s="71"/>
      <c r="BH347" s="71"/>
      <c r="BI347" s="71"/>
      <c r="BJ347" s="71"/>
      <c r="BK347" s="71"/>
      <c r="BL347" s="71"/>
      <c r="BM347" s="71"/>
      <c r="BN347" s="71"/>
      <c r="BO347" s="71"/>
      <c r="BP347" s="71"/>
      <c r="BQ347" s="71"/>
      <c r="BR347" s="71"/>
      <c r="BS347" s="71"/>
      <c r="BT347" s="71"/>
      <c r="BU347" s="71"/>
      <c r="BV347" s="71"/>
      <c r="BW347" s="71"/>
      <c r="BX347" s="71"/>
      <c r="BY347" s="71"/>
      <c r="BZ347" s="71"/>
      <c r="CA347" s="71"/>
      <c r="CB347" s="71"/>
      <c r="CC347" s="71"/>
      <c r="CD347" s="71"/>
      <c r="CE347" s="71"/>
      <c r="CF347" s="71"/>
      <c r="CG347" s="71"/>
      <c r="CH347" s="71"/>
    </row>
    <row r="348" spans="1:86" s="26" customFormat="1">
      <c r="A348" s="92"/>
      <c r="B348" s="93"/>
      <c r="C348" s="94"/>
      <c r="D348" s="94"/>
      <c r="E348" s="94"/>
      <c r="F348" s="94"/>
      <c r="G348" s="171"/>
      <c r="H348" s="95"/>
      <c r="I348" s="293"/>
      <c r="J348" s="293"/>
      <c r="K348" s="293"/>
      <c r="L348" s="293"/>
      <c r="M348" s="293"/>
      <c r="N348" s="293"/>
      <c r="O348" s="71"/>
      <c r="P348" s="73"/>
      <c r="Q348" s="73"/>
      <c r="R348" s="166"/>
      <c r="S348" s="73"/>
      <c r="T348" s="71"/>
      <c r="U348" s="72"/>
      <c r="V348" s="73"/>
      <c r="W348" s="158"/>
      <c r="X348" s="71"/>
      <c r="Y348" s="73"/>
      <c r="Z348" s="73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  <c r="AU348" s="71"/>
      <c r="AV348" s="71"/>
      <c r="AW348" s="71"/>
      <c r="AX348" s="71"/>
      <c r="AY348" s="71"/>
      <c r="AZ348" s="71"/>
      <c r="BA348" s="71"/>
      <c r="BB348" s="71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  <c r="CF348" s="71"/>
      <c r="CG348" s="71"/>
      <c r="CH348" s="71"/>
    </row>
    <row r="349" spans="1:86" s="26" customFormat="1">
      <c r="A349" s="92"/>
      <c r="B349" s="93"/>
      <c r="C349" s="94"/>
      <c r="D349" s="94"/>
      <c r="E349" s="94"/>
      <c r="F349" s="94"/>
      <c r="G349" s="171"/>
      <c r="H349" s="95"/>
      <c r="I349" s="293"/>
      <c r="J349" s="293"/>
      <c r="K349" s="293"/>
      <c r="L349" s="293"/>
      <c r="M349" s="293"/>
      <c r="N349" s="293"/>
      <c r="O349" s="71"/>
      <c r="P349" s="73"/>
      <c r="Q349" s="73"/>
      <c r="R349" s="166"/>
      <c r="S349" s="73"/>
      <c r="T349" s="71"/>
      <c r="U349" s="72"/>
      <c r="V349" s="73"/>
      <c r="W349" s="158"/>
      <c r="X349" s="71"/>
      <c r="Y349" s="73"/>
      <c r="Z349" s="73"/>
      <c r="AA349" s="71"/>
      <c r="AB349" s="71"/>
      <c r="AC349" s="71"/>
      <c r="AD349" s="71"/>
      <c r="AE349" s="71"/>
      <c r="AF349" s="71"/>
      <c r="AG349" s="71"/>
      <c r="AH349" s="71"/>
      <c r="AI349" s="71"/>
      <c r="AJ349" s="71"/>
      <c r="AK349" s="71"/>
      <c r="AL349" s="71"/>
      <c r="AM349" s="71"/>
      <c r="AN349" s="71"/>
      <c r="AO349" s="71"/>
      <c r="AP349" s="71"/>
      <c r="AQ349" s="71"/>
      <c r="AR349" s="71"/>
      <c r="AS349" s="71"/>
      <c r="AT349" s="71"/>
      <c r="AU349" s="71"/>
      <c r="AV349" s="71"/>
      <c r="AW349" s="71"/>
      <c r="AX349" s="71"/>
      <c r="AY349" s="71"/>
      <c r="AZ349" s="71"/>
      <c r="BA349" s="71"/>
      <c r="BB349" s="71"/>
      <c r="BC349" s="71"/>
      <c r="BD349" s="71"/>
      <c r="BE349" s="71"/>
      <c r="BF349" s="71"/>
      <c r="BG349" s="71"/>
      <c r="BH349" s="71"/>
      <c r="BI349" s="71"/>
      <c r="BJ349" s="71"/>
      <c r="BK349" s="71"/>
      <c r="BL349" s="71"/>
      <c r="BM349" s="71"/>
      <c r="BN349" s="71"/>
      <c r="BO349" s="71"/>
      <c r="BP349" s="71"/>
      <c r="BQ349" s="71"/>
      <c r="BR349" s="71"/>
      <c r="BS349" s="71"/>
      <c r="BT349" s="71"/>
      <c r="BU349" s="71"/>
      <c r="BV349" s="71"/>
      <c r="BW349" s="71"/>
      <c r="BX349" s="71"/>
      <c r="BY349" s="71"/>
      <c r="BZ349" s="71"/>
      <c r="CA349" s="71"/>
      <c r="CB349" s="71"/>
      <c r="CC349" s="71"/>
      <c r="CD349" s="71"/>
      <c r="CE349" s="71"/>
      <c r="CF349" s="71"/>
      <c r="CG349" s="71"/>
      <c r="CH349" s="71"/>
    </row>
    <row r="350" spans="1:86" s="26" customFormat="1">
      <c r="A350" s="92"/>
      <c r="B350" s="93"/>
      <c r="C350" s="94"/>
      <c r="D350" s="94"/>
      <c r="E350" s="94"/>
      <c r="F350" s="94"/>
      <c r="G350" s="171"/>
      <c r="H350" s="95"/>
      <c r="I350" s="293"/>
      <c r="J350" s="293"/>
      <c r="K350" s="293"/>
      <c r="L350" s="293"/>
      <c r="M350" s="293"/>
      <c r="N350" s="293"/>
      <c r="O350" s="71"/>
      <c r="P350" s="73"/>
      <c r="Q350" s="73"/>
      <c r="R350" s="166"/>
      <c r="S350" s="73"/>
      <c r="T350" s="71"/>
      <c r="U350" s="72"/>
      <c r="V350" s="73"/>
      <c r="W350" s="158"/>
      <c r="X350" s="71"/>
      <c r="Y350" s="73"/>
      <c r="Z350" s="73"/>
      <c r="AA350" s="71"/>
      <c r="AB350" s="71"/>
      <c r="AC350" s="71"/>
      <c r="AD350" s="71"/>
      <c r="AE350" s="71"/>
      <c r="AF350" s="71"/>
      <c r="AG350" s="71"/>
      <c r="AH350" s="71"/>
      <c r="AI350" s="71"/>
      <c r="AJ350" s="71"/>
      <c r="AK350" s="71"/>
      <c r="AL350" s="71"/>
      <c r="AM350" s="71"/>
      <c r="AN350" s="71"/>
      <c r="AO350" s="71"/>
      <c r="AP350" s="71"/>
      <c r="AQ350" s="71"/>
      <c r="AR350" s="71"/>
      <c r="AS350" s="71"/>
      <c r="AT350" s="71"/>
      <c r="AU350" s="71"/>
      <c r="AV350" s="71"/>
      <c r="AW350" s="71"/>
      <c r="AX350" s="71"/>
      <c r="AY350" s="71"/>
      <c r="AZ350" s="71"/>
      <c r="BA350" s="71"/>
      <c r="BB350" s="71"/>
      <c r="BC350" s="71"/>
      <c r="BD350" s="71"/>
      <c r="BE350" s="71"/>
      <c r="BF350" s="71"/>
      <c r="BG350" s="71"/>
      <c r="BH350" s="71"/>
      <c r="BI350" s="71"/>
      <c r="BJ350" s="71"/>
      <c r="BK350" s="71"/>
      <c r="BL350" s="71"/>
      <c r="BM350" s="71"/>
      <c r="BN350" s="71"/>
      <c r="BO350" s="71"/>
      <c r="BP350" s="71"/>
      <c r="BQ350" s="71"/>
      <c r="BR350" s="71"/>
      <c r="BS350" s="71"/>
      <c r="BT350" s="71"/>
      <c r="BU350" s="71"/>
      <c r="BV350" s="71"/>
      <c r="BW350" s="71"/>
      <c r="BX350" s="71"/>
      <c r="BY350" s="71"/>
      <c r="BZ350" s="71"/>
      <c r="CA350" s="71"/>
      <c r="CB350" s="71"/>
      <c r="CC350" s="71"/>
      <c r="CD350" s="71"/>
      <c r="CE350" s="71"/>
      <c r="CF350" s="71"/>
      <c r="CG350" s="71"/>
      <c r="CH350" s="71"/>
    </row>
    <row r="351" spans="1:86" s="26" customFormat="1">
      <c r="A351" s="92"/>
      <c r="B351" s="93"/>
      <c r="C351" s="94"/>
      <c r="D351" s="94"/>
      <c r="E351" s="94"/>
      <c r="F351" s="94"/>
      <c r="G351" s="171"/>
      <c r="H351" s="95"/>
      <c r="I351" s="293"/>
      <c r="J351" s="293"/>
      <c r="K351" s="293"/>
      <c r="L351" s="293"/>
      <c r="M351" s="293"/>
      <c r="N351" s="293"/>
      <c r="O351" s="71"/>
      <c r="P351" s="73"/>
      <c r="Q351" s="73"/>
      <c r="R351" s="166"/>
      <c r="S351" s="73"/>
      <c r="T351" s="71"/>
      <c r="U351" s="72"/>
      <c r="V351" s="73"/>
      <c r="W351" s="158"/>
      <c r="X351" s="71"/>
      <c r="Y351" s="73"/>
      <c r="Z351" s="73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71"/>
      <c r="AT351" s="71"/>
      <c r="AU351" s="71"/>
      <c r="AV351" s="71"/>
      <c r="AW351" s="71"/>
      <c r="AX351" s="71"/>
      <c r="AY351" s="71"/>
      <c r="AZ351" s="71"/>
      <c r="BA351" s="71"/>
      <c r="BB351" s="71"/>
      <c r="BC351" s="71"/>
      <c r="BD351" s="71"/>
      <c r="BE351" s="71"/>
      <c r="BF351" s="71"/>
      <c r="BG351" s="71"/>
      <c r="BH351" s="71"/>
      <c r="BI351" s="71"/>
      <c r="BJ351" s="71"/>
      <c r="BK351" s="71"/>
      <c r="BL351" s="71"/>
      <c r="BM351" s="71"/>
      <c r="BN351" s="71"/>
      <c r="BO351" s="71"/>
      <c r="BP351" s="71"/>
      <c r="BQ351" s="71"/>
      <c r="BR351" s="71"/>
      <c r="BS351" s="71"/>
      <c r="BT351" s="71"/>
      <c r="BU351" s="71"/>
      <c r="BV351" s="71"/>
      <c r="BW351" s="71"/>
      <c r="BX351" s="71"/>
      <c r="BY351" s="71"/>
      <c r="BZ351" s="71"/>
      <c r="CA351" s="71"/>
      <c r="CB351" s="71"/>
      <c r="CC351" s="71"/>
      <c r="CD351" s="71"/>
      <c r="CE351" s="71"/>
      <c r="CF351" s="71"/>
      <c r="CG351" s="71"/>
      <c r="CH351" s="71"/>
    </row>
    <row r="352" spans="1:86" s="26" customFormat="1">
      <c r="A352" s="92"/>
      <c r="B352" s="93"/>
      <c r="C352" s="94"/>
      <c r="D352" s="94"/>
      <c r="E352" s="94"/>
      <c r="F352" s="94"/>
      <c r="G352" s="171"/>
      <c r="H352" s="95"/>
      <c r="I352" s="293"/>
      <c r="J352" s="293"/>
      <c r="K352" s="293"/>
      <c r="L352" s="293"/>
      <c r="M352" s="293"/>
      <c r="N352" s="293"/>
      <c r="O352" s="71"/>
      <c r="P352" s="73"/>
      <c r="Q352" s="73"/>
      <c r="R352" s="166"/>
      <c r="S352" s="73"/>
      <c r="T352" s="71"/>
      <c r="U352" s="72"/>
      <c r="V352" s="73"/>
      <c r="W352" s="158"/>
      <c r="X352" s="71"/>
      <c r="Y352" s="73"/>
      <c r="Z352" s="73"/>
      <c r="AA352" s="71"/>
      <c r="AB352" s="71"/>
      <c r="AC352" s="71"/>
      <c r="AD352" s="71"/>
      <c r="AE352" s="71"/>
      <c r="AF352" s="71"/>
      <c r="AG352" s="71"/>
      <c r="AH352" s="71"/>
      <c r="AI352" s="71"/>
      <c r="AJ352" s="71"/>
      <c r="AK352" s="71"/>
      <c r="AL352" s="71"/>
      <c r="AM352" s="71"/>
      <c r="AN352" s="71"/>
      <c r="AO352" s="71"/>
      <c r="AP352" s="71"/>
      <c r="AQ352" s="71"/>
      <c r="AR352" s="71"/>
      <c r="AS352" s="71"/>
      <c r="AT352" s="71"/>
      <c r="AU352" s="71"/>
      <c r="AV352" s="71"/>
      <c r="AW352" s="71"/>
      <c r="AX352" s="71"/>
      <c r="AY352" s="71"/>
      <c r="AZ352" s="71"/>
      <c r="BA352" s="71"/>
      <c r="BB352" s="71"/>
      <c r="BC352" s="71"/>
      <c r="BD352" s="71"/>
      <c r="BE352" s="71"/>
      <c r="BF352" s="71"/>
      <c r="BG352" s="71"/>
      <c r="BH352" s="71"/>
      <c r="BI352" s="71"/>
      <c r="BJ352" s="71"/>
      <c r="BK352" s="71"/>
      <c r="BL352" s="71"/>
      <c r="BM352" s="71"/>
      <c r="BN352" s="71"/>
      <c r="BO352" s="71"/>
      <c r="BP352" s="71"/>
      <c r="BQ352" s="71"/>
      <c r="BR352" s="71"/>
      <c r="BS352" s="71"/>
      <c r="BT352" s="71"/>
      <c r="BU352" s="71"/>
      <c r="BV352" s="71"/>
      <c r="BW352" s="71"/>
      <c r="BX352" s="71"/>
      <c r="BY352" s="71"/>
      <c r="BZ352" s="71"/>
      <c r="CA352" s="71"/>
      <c r="CB352" s="71"/>
      <c r="CC352" s="71"/>
      <c r="CD352" s="71"/>
      <c r="CE352" s="71"/>
      <c r="CF352" s="71"/>
      <c r="CG352" s="71"/>
      <c r="CH352" s="71"/>
    </row>
    <row r="353" spans="1:86" s="26" customFormat="1">
      <c r="A353" s="92"/>
      <c r="B353" s="93"/>
      <c r="C353" s="94"/>
      <c r="D353" s="94"/>
      <c r="E353" s="94"/>
      <c r="F353" s="94"/>
      <c r="G353" s="171"/>
      <c r="H353" s="95"/>
      <c r="I353" s="293"/>
      <c r="J353" s="293"/>
      <c r="K353" s="293"/>
      <c r="L353" s="293"/>
      <c r="M353" s="293"/>
      <c r="N353" s="293"/>
      <c r="O353" s="71"/>
      <c r="P353" s="73"/>
      <c r="Q353" s="73"/>
      <c r="R353" s="166"/>
      <c r="S353" s="73"/>
      <c r="T353" s="71"/>
      <c r="U353" s="72"/>
      <c r="V353" s="73"/>
      <c r="W353" s="158"/>
      <c r="X353" s="71"/>
      <c r="Y353" s="73"/>
      <c r="Z353" s="73"/>
      <c r="AA353" s="71"/>
      <c r="AB353" s="71"/>
      <c r="AC353" s="71"/>
      <c r="AD353" s="71"/>
      <c r="AE353" s="71"/>
      <c r="AF353" s="71"/>
      <c r="AG353" s="71"/>
      <c r="AH353" s="71"/>
      <c r="AI353" s="71"/>
      <c r="AJ353" s="71"/>
      <c r="AK353" s="71"/>
      <c r="AL353" s="71"/>
      <c r="AM353" s="71"/>
      <c r="AN353" s="71"/>
      <c r="AO353" s="71"/>
      <c r="AP353" s="71"/>
      <c r="AQ353" s="71"/>
      <c r="AR353" s="71"/>
      <c r="AS353" s="71"/>
      <c r="AT353" s="71"/>
      <c r="AU353" s="71"/>
      <c r="AV353" s="71"/>
      <c r="AW353" s="71"/>
      <c r="AX353" s="71"/>
      <c r="AY353" s="71"/>
      <c r="AZ353" s="71"/>
      <c r="BA353" s="71"/>
      <c r="BB353" s="71"/>
      <c r="BC353" s="71"/>
      <c r="BD353" s="71"/>
      <c r="BE353" s="71"/>
      <c r="BF353" s="71"/>
      <c r="BG353" s="71"/>
      <c r="BH353" s="71"/>
      <c r="BI353" s="71"/>
      <c r="BJ353" s="71"/>
      <c r="BK353" s="71"/>
      <c r="BL353" s="71"/>
      <c r="BM353" s="71"/>
      <c r="BN353" s="71"/>
      <c r="BO353" s="71"/>
      <c r="BP353" s="71"/>
      <c r="BQ353" s="71"/>
      <c r="BR353" s="71"/>
      <c r="BS353" s="71"/>
      <c r="BT353" s="71"/>
      <c r="BU353" s="71"/>
      <c r="BV353" s="71"/>
      <c r="BW353" s="71"/>
      <c r="BX353" s="71"/>
      <c r="BY353" s="71"/>
      <c r="BZ353" s="71"/>
      <c r="CA353" s="71"/>
      <c r="CB353" s="71"/>
      <c r="CC353" s="71"/>
      <c r="CD353" s="71"/>
      <c r="CE353" s="71"/>
      <c r="CF353" s="71"/>
      <c r="CG353" s="71"/>
      <c r="CH353" s="71"/>
    </row>
    <row r="354" spans="1:86" s="26" customFormat="1">
      <c r="A354" s="92"/>
      <c r="B354" s="93"/>
      <c r="C354" s="94"/>
      <c r="D354" s="94"/>
      <c r="E354" s="94"/>
      <c r="F354" s="94"/>
      <c r="G354" s="171"/>
      <c r="H354" s="95"/>
      <c r="I354" s="293"/>
      <c r="J354" s="293"/>
      <c r="K354" s="293"/>
      <c r="L354" s="293"/>
      <c r="M354" s="293"/>
      <c r="N354" s="293"/>
      <c r="O354" s="71"/>
      <c r="P354" s="73"/>
      <c r="Q354" s="73"/>
      <c r="R354" s="166"/>
      <c r="S354" s="73"/>
      <c r="T354" s="71"/>
      <c r="U354" s="72"/>
      <c r="V354" s="73"/>
      <c r="W354" s="158"/>
      <c r="X354" s="71"/>
      <c r="Y354" s="73"/>
      <c r="Z354" s="73"/>
      <c r="AA354" s="71"/>
      <c r="AB354" s="71"/>
      <c r="AC354" s="71"/>
      <c r="AD354" s="71"/>
      <c r="AE354" s="71"/>
      <c r="AF354" s="71"/>
      <c r="AG354" s="71"/>
      <c r="AH354" s="71"/>
      <c r="AI354" s="71"/>
      <c r="AJ354" s="71"/>
      <c r="AK354" s="71"/>
      <c r="AL354" s="71"/>
      <c r="AM354" s="71"/>
      <c r="AN354" s="71"/>
      <c r="AO354" s="71"/>
      <c r="AP354" s="71"/>
      <c r="AQ354" s="71"/>
      <c r="AR354" s="71"/>
      <c r="AS354" s="71"/>
      <c r="AT354" s="71"/>
      <c r="AU354" s="71"/>
      <c r="AV354" s="71"/>
      <c r="AW354" s="71"/>
      <c r="AX354" s="71"/>
      <c r="AY354" s="71"/>
      <c r="AZ354" s="71"/>
      <c r="BA354" s="71"/>
      <c r="BB354" s="71"/>
      <c r="BC354" s="71"/>
      <c r="BD354" s="71"/>
      <c r="BE354" s="71"/>
      <c r="BF354" s="71"/>
      <c r="BG354" s="71"/>
      <c r="BH354" s="71"/>
      <c r="BI354" s="71"/>
      <c r="BJ354" s="71"/>
      <c r="BK354" s="71"/>
      <c r="BL354" s="71"/>
      <c r="BM354" s="71"/>
      <c r="BN354" s="71"/>
      <c r="BO354" s="71"/>
      <c r="BP354" s="71"/>
      <c r="BQ354" s="71"/>
      <c r="BR354" s="71"/>
      <c r="BS354" s="71"/>
      <c r="BT354" s="71"/>
      <c r="BU354" s="71"/>
      <c r="BV354" s="71"/>
      <c r="BW354" s="71"/>
      <c r="BX354" s="71"/>
      <c r="BY354" s="71"/>
      <c r="BZ354" s="71"/>
      <c r="CA354" s="71"/>
      <c r="CB354" s="71"/>
      <c r="CC354" s="71"/>
      <c r="CD354" s="71"/>
      <c r="CE354" s="71"/>
      <c r="CF354" s="71"/>
      <c r="CG354" s="71"/>
      <c r="CH354" s="71"/>
    </row>
    <row r="355" spans="1:86" s="26" customFormat="1">
      <c r="A355" s="92"/>
      <c r="B355" s="93"/>
      <c r="C355" s="94"/>
      <c r="D355" s="94"/>
      <c r="E355" s="94"/>
      <c r="F355" s="94"/>
      <c r="G355" s="171"/>
      <c r="H355" s="95"/>
      <c r="I355" s="293"/>
      <c r="J355" s="293"/>
      <c r="K355" s="293"/>
      <c r="L355" s="293"/>
      <c r="M355" s="293"/>
      <c r="N355" s="293"/>
      <c r="O355" s="71"/>
      <c r="P355" s="73"/>
      <c r="Q355" s="73"/>
      <c r="R355" s="166"/>
      <c r="S355" s="73"/>
      <c r="T355" s="71"/>
      <c r="U355" s="72"/>
      <c r="V355" s="73"/>
      <c r="W355" s="158"/>
      <c r="X355" s="71"/>
      <c r="Y355" s="73"/>
      <c r="Z355" s="73"/>
      <c r="AA355" s="71"/>
      <c r="AB355" s="71"/>
      <c r="AC355" s="71"/>
      <c r="AD355" s="71"/>
      <c r="AE355" s="71"/>
      <c r="AF355" s="71"/>
      <c r="AG355" s="71"/>
      <c r="AH355" s="71"/>
      <c r="AI355" s="71"/>
      <c r="AJ355" s="71"/>
      <c r="AK355" s="71"/>
      <c r="AL355" s="71"/>
      <c r="AM355" s="71"/>
      <c r="AN355" s="71"/>
      <c r="AO355" s="71"/>
      <c r="AP355" s="71"/>
      <c r="AQ355" s="71"/>
      <c r="AR355" s="71"/>
      <c r="AS355" s="71"/>
      <c r="AT355" s="71"/>
      <c r="AU355" s="71"/>
      <c r="AV355" s="71"/>
      <c r="AW355" s="71"/>
      <c r="AX355" s="71"/>
      <c r="AY355" s="71"/>
      <c r="AZ355" s="71"/>
      <c r="BA355" s="71"/>
      <c r="BB355" s="71"/>
      <c r="BC355" s="71"/>
      <c r="BD355" s="71"/>
      <c r="BE355" s="71"/>
      <c r="BF355" s="71"/>
      <c r="BG355" s="71"/>
      <c r="BH355" s="71"/>
      <c r="BI355" s="71"/>
      <c r="BJ355" s="71"/>
      <c r="BK355" s="71"/>
      <c r="BL355" s="71"/>
      <c r="BM355" s="71"/>
      <c r="BN355" s="71"/>
      <c r="BO355" s="71"/>
      <c r="BP355" s="71"/>
      <c r="BQ355" s="71"/>
      <c r="BR355" s="71"/>
      <c r="BS355" s="71"/>
      <c r="BT355" s="71"/>
      <c r="BU355" s="71"/>
      <c r="BV355" s="71"/>
      <c r="BW355" s="71"/>
      <c r="BX355" s="71"/>
      <c r="BY355" s="71"/>
      <c r="BZ355" s="71"/>
      <c r="CA355" s="71"/>
      <c r="CB355" s="71"/>
      <c r="CC355" s="71"/>
      <c r="CD355" s="71"/>
      <c r="CE355" s="71"/>
      <c r="CF355" s="71"/>
      <c r="CG355" s="71"/>
      <c r="CH355" s="71"/>
    </row>
    <row r="356" spans="1:86" s="26" customFormat="1">
      <c r="A356" s="92"/>
      <c r="B356" s="93"/>
      <c r="C356" s="94"/>
      <c r="D356" s="94"/>
      <c r="E356" s="94"/>
      <c r="F356" s="94"/>
      <c r="G356" s="171"/>
      <c r="H356" s="95"/>
      <c r="I356" s="293"/>
      <c r="J356" s="293"/>
      <c r="K356" s="293"/>
      <c r="L356" s="293"/>
      <c r="M356" s="293"/>
      <c r="N356" s="293"/>
      <c r="O356" s="71"/>
      <c r="P356" s="73"/>
      <c r="Q356" s="73"/>
      <c r="R356" s="166"/>
      <c r="S356" s="73"/>
      <c r="T356" s="71"/>
      <c r="U356" s="72"/>
      <c r="V356" s="73"/>
      <c r="W356" s="158"/>
      <c r="X356" s="71"/>
      <c r="Y356" s="73"/>
      <c r="Z356" s="73"/>
      <c r="AA356" s="71"/>
      <c r="AB356" s="71"/>
      <c r="AC356" s="71"/>
      <c r="AD356" s="71"/>
      <c r="AE356" s="71"/>
      <c r="AF356" s="71"/>
      <c r="AG356" s="71"/>
      <c r="AH356" s="71"/>
      <c r="AI356" s="71"/>
      <c r="AJ356" s="71"/>
      <c r="AK356" s="71"/>
      <c r="AL356" s="71"/>
      <c r="AM356" s="71"/>
      <c r="AN356" s="71"/>
      <c r="AO356" s="71"/>
      <c r="AP356" s="71"/>
      <c r="AQ356" s="71"/>
      <c r="AR356" s="71"/>
      <c r="AS356" s="71"/>
      <c r="AT356" s="71"/>
      <c r="AU356" s="71"/>
      <c r="AV356" s="71"/>
      <c r="AW356" s="71"/>
      <c r="AX356" s="71"/>
      <c r="AY356" s="71"/>
      <c r="AZ356" s="71"/>
      <c r="BA356" s="71"/>
      <c r="BB356" s="71"/>
      <c r="BC356" s="71"/>
      <c r="BD356" s="71"/>
      <c r="BE356" s="71"/>
      <c r="BF356" s="71"/>
      <c r="BG356" s="71"/>
      <c r="BH356" s="71"/>
      <c r="BI356" s="71"/>
      <c r="BJ356" s="71"/>
      <c r="BK356" s="71"/>
      <c r="BL356" s="71"/>
      <c r="BM356" s="71"/>
      <c r="BN356" s="71"/>
      <c r="BO356" s="71"/>
      <c r="BP356" s="71"/>
      <c r="BQ356" s="71"/>
      <c r="BR356" s="71"/>
      <c r="BS356" s="71"/>
      <c r="BT356" s="71"/>
      <c r="BU356" s="71"/>
      <c r="BV356" s="71"/>
      <c r="BW356" s="71"/>
      <c r="BX356" s="71"/>
      <c r="BY356" s="71"/>
      <c r="BZ356" s="71"/>
      <c r="CA356" s="71"/>
      <c r="CB356" s="71"/>
      <c r="CC356" s="71"/>
      <c r="CD356" s="71"/>
      <c r="CE356" s="71"/>
      <c r="CF356" s="71"/>
      <c r="CG356" s="71"/>
      <c r="CH356" s="71"/>
    </row>
    <row r="357" spans="1:86" s="26" customFormat="1">
      <c r="A357" s="92"/>
      <c r="B357" s="93"/>
      <c r="C357" s="94"/>
      <c r="D357" s="94"/>
      <c r="E357" s="94"/>
      <c r="F357" s="94"/>
      <c r="G357" s="171"/>
      <c r="H357" s="95"/>
      <c r="I357" s="293"/>
      <c r="J357" s="293"/>
      <c r="K357" s="293"/>
      <c r="L357" s="293"/>
      <c r="M357" s="293"/>
      <c r="N357" s="293"/>
      <c r="O357" s="71"/>
      <c r="P357" s="73"/>
      <c r="Q357" s="73"/>
      <c r="R357" s="166"/>
      <c r="S357" s="73"/>
      <c r="T357" s="71"/>
      <c r="U357" s="72"/>
      <c r="V357" s="73"/>
      <c r="W357" s="158"/>
      <c r="X357" s="71"/>
      <c r="Y357" s="73"/>
      <c r="Z357" s="73"/>
      <c r="AA357" s="71"/>
      <c r="AB357" s="71"/>
      <c r="AC357" s="71"/>
      <c r="AD357" s="71"/>
      <c r="AE357" s="71"/>
      <c r="AF357" s="71"/>
      <c r="AG357" s="71"/>
      <c r="AH357" s="71"/>
      <c r="AI357" s="71"/>
      <c r="AJ357" s="71"/>
      <c r="AK357" s="71"/>
      <c r="AL357" s="71"/>
      <c r="AM357" s="71"/>
      <c r="AN357" s="71"/>
      <c r="AO357" s="71"/>
      <c r="AP357" s="71"/>
      <c r="AQ357" s="71"/>
      <c r="AR357" s="71"/>
      <c r="AS357" s="71"/>
      <c r="AT357" s="71"/>
      <c r="AU357" s="71"/>
      <c r="AV357" s="71"/>
      <c r="AW357" s="71"/>
      <c r="AX357" s="71"/>
      <c r="AY357" s="71"/>
      <c r="AZ357" s="71"/>
      <c r="BA357" s="71"/>
      <c r="BB357" s="71"/>
      <c r="BC357" s="71"/>
      <c r="BD357" s="71"/>
      <c r="BE357" s="71"/>
      <c r="BF357" s="71"/>
      <c r="BG357" s="71"/>
      <c r="BH357" s="71"/>
      <c r="BI357" s="71"/>
      <c r="BJ357" s="71"/>
      <c r="BK357" s="71"/>
      <c r="BL357" s="71"/>
      <c r="BM357" s="71"/>
      <c r="BN357" s="71"/>
      <c r="BO357" s="71"/>
      <c r="BP357" s="71"/>
      <c r="BQ357" s="71"/>
      <c r="BR357" s="71"/>
      <c r="BS357" s="71"/>
      <c r="BT357" s="71"/>
      <c r="BU357" s="71"/>
      <c r="BV357" s="71"/>
      <c r="BW357" s="71"/>
      <c r="BX357" s="71"/>
      <c r="BY357" s="71"/>
      <c r="BZ357" s="71"/>
      <c r="CA357" s="71"/>
      <c r="CB357" s="71"/>
      <c r="CC357" s="71"/>
      <c r="CD357" s="71"/>
      <c r="CE357" s="71"/>
      <c r="CF357" s="71"/>
      <c r="CG357" s="71"/>
      <c r="CH357" s="71"/>
    </row>
    <row r="358" spans="1:86" s="26" customFormat="1">
      <c r="A358" s="92"/>
      <c r="B358" s="93"/>
      <c r="C358" s="94"/>
      <c r="D358" s="94"/>
      <c r="E358" s="94"/>
      <c r="F358" s="94"/>
      <c r="G358" s="171"/>
      <c r="H358" s="95"/>
      <c r="I358" s="293"/>
      <c r="J358" s="293"/>
      <c r="K358" s="293"/>
      <c r="L358" s="293"/>
      <c r="M358" s="293"/>
      <c r="N358" s="293"/>
      <c r="O358" s="71"/>
      <c r="P358" s="73"/>
      <c r="Q358" s="73"/>
      <c r="R358" s="166"/>
      <c r="S358" s="73"/>
      <c r="T358" s="71"/>
      <c r="U358" s="72"/>
      <c r="V358" s="73"/>
      <c r="W358" s="158"/>
      <c r="X358" s="71"/>
      <c r="Y358" s="73"/>
      <c r="Z358" s="73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</row>
    <row r="359" spans="1:86" s="26" customFormat="1">
      <c r="A359" s="92"/>
      <c r="B359" s="93"/>
      <c r="C359" s="94"/>
      <c r="D359" s="94"/>
      <c r="E359" s="94"/>
      <c r="F359" s="94"/>
      <c r="G359" s="171"/>
      <c r="H359" s="95"/>
      <c r="I359" s="293"/>
      <c r="J359" s="293"/>
      <c r="K359" s="293"/>
      <c r="L359" s="293"/>
      <c r="M359" s="293"/>
      <c r="N359" s="293"/>
      <c r="O359" s="71"/>
      <c r="P359" s="73"/>
      <c r="Q359" s="73"/>
      <c r="R359" s="166"/>
      <c r="S359" s="73"/>
      <c r="T359" s="71"/>
      <c r="U359" s="72"/>
      <c r="V359" s="73"/>
      <c r="W359" s="158"/>
      <c r="X359" s="71"/>
      <c r="Y359" s="73"/>
      <c r="Z359" s="73"/>
      <c r="AA359" s="71"/>
      <c r="AB359" s="71"/>
      <c r="AC359" s="71"/>
      <c r="AD359" s="71"/>
      <c r="AE359" s="71"/>
      <c r="AF359" s="71"/>
      <c r="AG359" s="71"/>
      <c r="AH359" s="71"/>
      <c r="AI359" s="71"/>
      <c r="AJ359" s="71"/>
      <c r="AK359" s="71"/>
      <c r="AL359" s="71"/>
      <c r="AM359" s="71"/>
      <c r="AN359" s="71"/>
      <c r="AO359" s="71"/>
      <c r="AP359" s="71"/>
      <c r="AQ359" s="71"/>
      <c r="AR359" s="71"/>
      <c r="AS359" s="71"/>
      <c r="AT359" s="71"/>
      <c r="AU359" s="71"/>
      <c r="AV359" s="71"/>
      <c r="AW359" s="71"/>
      <c r="AX359" s="71"/>
      <c r="AY359" s="71"/>
      <c r="AZ359" s="71"/>
      <c r="BA359" s="71"/>
      <c r="BB359" s="71"/>
      <c r="BC359" s="71"/>
      <c r="BD359" s="71"/>
      <c r="BE359" s="71"/>
      <c r="BF359" s="71"/>
      <c r="BG359" s="71"/>
      <c r="BH359" s="71"/>
      <c r="BI359" s="71"/>
      <c r="BJ359" s="71"/>
      <c r="BK359" s="71"/>
      <c r="BL359" s="71"/>
      <c r="BM359" s="71"/>
      <c r="BN359" s="71"/>
      <c r="BO359" s="71"/>
      <c r="BP359" s="71"/>
      <c r="BQ359" s="71"/>
      <c r="BR359" s="71"/>
      <c r="BS359" s="71"/>
      <c r="BT359" s="71"/>
      <c r="BU359" s="71"/>
      <c r="BV359" s="71"/>
      <c r="BW359" s="71"/>
      <c r="BX359" s="71"/>
      <c r="BY359" s="71"/>
      <c r="BZ359" s="71"/>
      <c r="CA359" s="71"/>
      <c r="CB359" s="71"/>
      <c r="CC359" s="71"/>
      <c r="CD359" s="71"/>
      <c r="CE359" s="71"/>
      <c r="CF359" s="71"/>
      <c r="CG359" s="71"/>
      <c r="CH359" s="71"/>
    </row>
    <row r="360" spans="1:86" s="26" customFormat="1">
      <c r="A360" s="92"/>
      <c r="B360" s="93"/>
      <c r="C360" s="94"/>
      <c r="D360" s="94"/>
      <c r="E360" s="94"/>
      <c r="F360" s="94"/>
      <c r="G360" s="171"/>
      <c r="H360" s="95"/>
      <c r="I360" s="293"/>
      <c r="J360" s="293"/>
      <c r="K360" s="293"/>
      <c r="L360" s="293"/>
      <c r="M360" s="293"/>
      <c r="N360" s="293"/>
      <c r="O360" s="71"/>
      <c r="P360" s="73"/>
      <c r="Q360" s="73"/>
      <c r="R360" s="166"/>
      <c r="S360" s="73"/>
      <c r="T360" s="71"/>
      <c r="U360" s="72"/>
      <c r="V360" s="73"/>
      <c r="W360" s="158"/>
      <c r="X360" s="71"/>
      <c r="Y360" s="73"/>
      <c r="Z360" s="73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</row>
    <row r="361" spans="1:86" s="26" customFormat="1">
      <c r="A361" s="92"/>
      <c r="B361" s="93"/>
      <c r="C361" s="94"/>
      <c r="D361" s="94"/>
      <c r="E361" s="94"/>
      <c r="F361" s="94"/>
      <c r="G361" s="171"/>
      <c r="H361" s="95"/>
      <c r="I361" s="293"/>
      <c r="J361" s="293"/>
      <c r="K361" s="293"/>
      <c r="L361" s="293"/>
      <c r="M361" s="293"/>
      <c r="N361" s="293"/>
      <c r="O361" s="71"/>
      <c r="P361" s="73"/>
      <c r="Q361" s="73"/>
      <c r="R361" s="166"/>
      <c r="S361" s="73"/>
      <c r="T361" s="71"/>
      <c r="U361" s="72"/>
      <c r="V361" s="73"/>
      <c r="W361" s="158"/>
      <c r="X361" s="71"/>
      <c r="Y361" s="73"/>
      <c r="Z361" s="73"/>
      <c r="AA361" s="71"/>
      <c r="AB361" s="71"/>
      <c r="AC361" s="71"/>
      <c r="AD361" s="71"/>
      <c r="AE361" s="71"/>
      <c r="AF361" s="71"/>
      <c r="AG361" s="71"/>
      <c r="AH361" s="71"/>
      <c r="AI361" s="71"/>
      <c r="AJ361" s="71"/>
      <c r="AK361" s="71"/>
      <c r="AL361" s="71"/>
      <c r="AM361" s="71"/>
      <c r="AN361" s="71"/>
      <c r="AO361" s="71"/>
      <c r="AP361" s="71"/>
      <c r="AQ361" s="71"/>
      <c r="AR361" s="71"/>
      <c r="AS361" s="71"/>
      <c r="AT361" s="71"/>
      <c r="AU361" s="71"/>
      <c r="AV361" s="71"/>
      <c r="AW361" s="71"/>
      <c r="AX361" s="71"/>
      <c r="AY361" s="71"/>
      <c r="AZ361" s="71"/>
      <c r="BA361" s="71"/>
      <c r="BB361" s="71"/>
      <c r="BC361" s="71"/>
      <c r="BD361" s="71"/>
      <c r="BE361" s="71"/>
      <c r="BF361" s="71"/>
      <c r="BG361" s="71"/>
      <c r="BH361" s="71"/>
      <c r="BI361" s="71"/>
      <c r="BJ361" s="71"/>
      <c r="BK361" s="71"/>
      <c r="BL361" s="71"/>
      <c r="BM361" s="71"/>
      <c r="BN361" s="71"/>
      <c r="BO361" s="71"/>
      <c r="BP361" s="71"/>
      <c r="BQ361" s="71"/>
      <c r="BR361" s="71"/>
      <c r="BS361" s="71"/>
      <c r="BT361" s="71"/>
      <c r="BU361" s="71"/>
      <c r="BV361" s="71"/>
      <c r="BW361" s="71"/>
      <c r="BX361" s="71"/>
      <c r="BY361" s="71"/>
      <c r="BZ361" s="71"/>
      <c r="CA361" s="71"/>
      <c r="CB361" s="71"/>
      <c r="CC361" s="71"/>
      <c r="CD361" s="71"/>
      <c r="CE361" s="71"/>
      <c r="CF361" s="71"/>
      <c r="CG361" s="71"/>
      <c r="CH361" s="71"/>
    </row>
    <row r="362" spans="1:86" s="26" customFormat="1">
      <c r="A362" s="92"/>
      <c r="B362" s="93"/>
      <c r="C362" s="94"/>
      <c r="D362" s="94"/>
      <c r="E362" s="94"/>
      <c r="F362" s="94"/>
      <c r="G362" s="171"/>
      <c r="H362" s="95"/>
      <c r="I362" s="293"/>
      <c r="J362" s="293"/>
      <c r="K362" s="293"/>
      <c r="L362" s="293"/>
      <c r="M362" s="293"/>
      <c r="N362" s="293"/>
      <c r="O362" s="71"/>
      <c r="P362" s="73"/>
      <c r="Q362" s="73"/>
      <c r="R362" s="166"/>
      <c r="S362" s="73"/>
      <c r="T362" s="71"/>
      <c r="U362" s="72"/>
      <c r="V362" s="73"/>
      <c r="W362" s="158"/>
      <c r="X362" s="71"/>
      <c r="Y362" s="73"/>
      <c r="Z362" s="73"/>
      <c r="AA362" s="71"/>
      <c r="AB362" s="71"/>
      <c r="AC362" s="71"/>
      <c r="AD362" s="71"/>
      <c r="AE362" s="71"/>
      <c r="AF362" s="71"/>
      <c r="AG362" s="71"/>
      <c r="AH362" s="71"/>
      <c r="AI362" s="71"/>
      <c r="AJ362" s="71"/>
      <c r="AK362" s="71"/>
      <c r="AL362" s="71"/>
      <c r="AM362" s="71"/>
      <c r="AN362" s="71"/>
      <c r="AO362" s="71"/>
      <c r="AP362" s="71"/>
      <c r="AQ362" s="71"/>
      <c r="AR362" s="71"/>
      <c r="AS362" s="71"/>
      <c r="AT362" s="71"/>
      <c r="AU362" s="71"/>
      <c r="AV362" s="71"/>
      <c r="AW362" s="71"/>
      <c r="AX362" s="71"/>
      <c r="AY362" s="71"/>
      <c r="AZ362" s="71"/>
      <c r="BA362" s="71"/>
      <c r="BB362" s="71"/>
      <c r="BC362" s="71"/>
      <c r="BD362" s="71"/>
      <c r="BE362" s="71"/>
      <c r="BF362" s="71"/>
      <c r="BG362" s="71"/>
      <c r="BH362" s="71"/>
      <c r="BI362" s="71"/>
      <c r="BJ362" s="71"/>
      <c r="BK362" s="71"/>
      <c r="BL362" s="71"/>
      <c r="BM362" s="71"/>
      <c r="BN362" s="71"/>
      <c r="BO362" s="71"/>
      <c r="BP362" s="71"/>
      <c r="BQ362" s="71"/>
      <c r="BR362" s="71"/>
      <c r="BS362" s="71"/>
      <c r="BT362" s="71"/>
      <c r="BU362" s="71"/>
      <c r="BV362" s="71"/>
      <c r="BW362" s="71"/>
      <c r="BX362" s="71"/>
      <c r="BY362" s="71"/>
      <c r="BZ362" s="71"/>
      <c r="CA362" s="71"/>
      <c r="CB362" s="71"/>
      <c r="CC362" s="71"/>
      <c r="CD362" s="71"/>
      <c r="CE362" s="71"/>
      <c r="CF362" s="71"/>
      <c r="CG362" s="71"/>
      <c r="CH362" s="71"/>
    </row>
    <row r="363" spans="1:86" s="26" customFormat="1">
      <c r="A363" s="92"/>
      <c r="B363" s="93"/>
      <c r="C363" s="94"/>
      <c r="D363" s="94"/>
      <c r="E363" s="94"/>
      <c r="F363" s="94"/>
      <c r="G363" s="171"/>
      <c r="H363" s="95"/>
      <c r="I363" s="293"/>
      <c r="J363" s="293"/>
      <c r="K363" s="293"/>
      <c r="L363" s="293"/>
      <c r="M363" s="293"/>
      <c r="N363" s="293"/>
      <c r="O363" s="71"/>
      <c r="P363" s="73"/>
      <c r="Q363" s="73"/>
      <c r="R363" s="166"/>
      <c r="S363" s="73"/>
      <c r="T363" s="71"/>
      <c r="U363" s="72"/>
      <c r="V363" s="73"/>
      <c r="W363" s="158"/>
      <c r="X363" s="71"/>
      <c r="Y363" s="73"/>
      <c r="Z363" s="73"/>
      <c r="AA363" s="71"/>
      <c r="AB363" s="71"/>
      <c r="AC363" s="71"/>
      <c r="AD363" s="71"/>
      <c r="AE363" s="71"/>
      <c r="AF363" s="71"/>
      <c r="AG363" s="71"/>
      <c r="AH363" s="71"/>
      <c r="AI363" s="71"/>
      <c r="AJ363" s="71"/>
      <c r="AK363" s="71"/>
      <c r="AL363" s="71"/>
      <c r="AM363" s="71"/>
      <c r="AN363" s="71"/>
      <c r="AO363" s="71"/>
      <c r="AP363" s="71"/>
      <c r="AQ363" s="71"/>
      <c r="AR363" s="71"/>
      <c r="AS363" s="71"/>
      <c r="AT363" s="71"/>
      <c r="AU363" s="71"/>
      <c r="AV363" s="71"/>
      <c r="AW363" s="71"/>
      <c r="AX363" s="71"/>
      <c r="AY363" s="71"/>
      <c r="AZ363" s="71"/>
      <c r="BA363" s="71"/>
      <c r="BB363" s="71"/>
      <c r="BC363" s="71"/>
      <c r="BD363" s="71"/>
      <c r="BE363" s="71"/>
      <c r="BF363" s="71"/>
      <c r="BG363" s="71"/>
      <c r="BH363" s="71"/>
      <c r="BI363" s="71"/>
      <c r="BJ363" s="71"/>
      <c r="BK363" s="71"/>
      <c r="BL363" s="71"/>
      <c r="BM363" s="71"/>
      <c r="BN363" s="71"/>
      <c r="BO363" s="71"/>
      <c r="BP363" s="71"/>
      <c r="BQ363" s="71"/>
      <c r="BR363" s="71"/>
      <c r="BS363" s="71"/>
      <c r="BT363" s="71"/>
      <c r="BU363" s="71"/>
      <c r="BV363" s="71"/>
      <c r="BW363" s="71"/>
      <c r="BX363" s="71"/>
      <c r="BY363" s="71"/>
      <c r="BZ363" s="71"/>
      <c r="CA363" s="71"/>
      <c r="CB363" s="71"/>
      <c r="CC363" s="71"/>
      <c r="CD363" s="71"/>
      <c r="CE363" s="71"/>
      <c r="CF363" s="71"/>
      <c r="CG363" s="71"/>
      <c r="CH363" s="71"/>
    </row>
    <row r="364" spans="1:86" s="26" customFormat="1">
      <c r="A364" s="92"/>
      <c r="B364" s="93"/>
      <c r="C364" s="94"/>
      <c r="D364" s="94"/>
      <c r="E364" s="94"/>
      <c r="F364" s="94"/>
      <c r="G364" s="171"/>
      <c r="H364" s="95"/>
      <c r="I364" s="293"/>
      <c r="J364" s="293"/>
      <c r="K364" s="293"/>
      <c r="L364" s="293"/>
      <c r="M364" s="293"/>
      <c r="N364" s="293"/>
      <c r="O364" s="71"/>
      <c r="P364" s="73"/>
      <c r="Q364" s="73"/>
      <c r="R364" s="166"/>
      <c r="S364" s="73"/>
      <c r="T364" s="71"/>
      <c r="U364" s="72"/>
      <c r="V364" s="73"/>
      <c r="W364" s="158"/>
      <c r="X364" s="71"/>
      <c r="Y364" s="73"/>
      <c r="Z364" s="73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/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  <c r="BF364" s="71"/>
      <c r="BG364" s="71"/>
      <c r="BH364" s="71"/>
      <c r="BI364" s="71"/>
      <c r="BJ364" s="71"/>
      <c r="BK364" s="71"/>
      <c r="BL364" s="71"/>
      <c r="BM364" s="71"/>
      <c r="BN364" s="71"/>
      <c r="BO364" s="71"/>
      <c r="BP364" s="71"/>
      <c r="BQ364" s="71"/>
      <c r="BR364" s="71"/>
      <c r="BS364" s="71"/>
      <c r="BT364" s="71"/>
      <c r="BU364" s="71"/>
      <c r="BV364" s="71"/>
      <c r="BW364" s="71"/>
      <c r="BX364" s="71"/>
      <c r="BY364" s="71"/>
      <c r="BZ364" s="71"/>
      <c r="CA364" s="71"/>
      <c r="CB364" s="71"/>
      <c r="CC364" s="71"/>
      <c r="CD364" s="71"/>
      <c r="CE364" s="71"/>
      <c r="CF364" s="71"/>
      <c r="CG364" s="71"/>
      <c r="CH364" s="71"/>
    </row>
    <row r="365" spans="1:86" s="26" customFormat="1">
      <c r="A365" s="92"/>
      <c r="B365" s="93"/>
      <c r="C365" s="94"/>
      <c r="D365" s="94"/>
      <c r="E365" s="94"/>
      <c r="F365" s="94"/>
      <c r="G365" s="171"/>
      <c r="H365" s="95"/>
      <c r="I365" s="293"/>
      <c r="J365" s="293"/>
      <c r="K365" s="293"/>
      <c r="L365" s="293"/>
      <c r="M365" s="293"/>
      <c r="N365" s="293"/>
      <c r="O365" s="71"/>
      <c r="P365" s="73"/>
      <c r="Q365" s="73"/>
      <c r="R365" s="166"/>
      <c r="S365" s="73"/>
      <c r="T365" s="71"/>
      <c r="U365" s="72"/>
      <c r="V365" s="73"/>
      <c r="W365" s="158"/>
      <c r="X365" s="71"/>
      <c r="Y365" s="73"/>
      <c r="Z365" s="73"/>
      <c r="AA365" s="71"/>
      <c r="AB365" s="71"/>
      <c r="AC365" s="71"/>
      <c r="AD365" s="71"/>
      <c r="AE365" s="71"/>
      <c r="AF365" s="71"/>
      <c r="AG365" s="71"/>
      <c r="AH365" s="71"/>
      <c r="AI365" s="71"/>
      <c r="AJ365" s="71"/>
      <c r="AK365" s="71"/>
      <c r="AL365" s="71"/>
      <c r="AM365" s="71"/>
      <c r="AN365" s="71"/>
      <c r="AO365" s="71"/>
      <c r="AP365" s="71"/>
      <c r="AQ365" s="71"/>
      <c r="AR365" s="71"/>
      <c r="AS365" s="71"/>
      <c r="AT365" s="71"/>
      <c r="AU365" s="71"/>
      <c r="AV365" s="71"/>
      <c r="AW365" s="71"/>
      <c r="AX365" s="71"/>
      <c r="AY365" s="71"/>
      <c r="AZ365" s="71"/>
      <c r="BA365" s="71"/>
      <c r="BB365" s="71"/>
      <c r="BC365" s="71"/>
      <c r="BD365" s="71"/>
      <c r="BE365" s="71"/>
      <c r="BF365" s="71"/>
      <c r="BG365" s="71"/>
      <c r="BH365" s="71"/>
      <c r="BI365" s="71"/>
      <c r="BJ365" s="71"/>
      <c r="BK365" s="71"/>
      <c r="BL365" s="71"/>
      <c r="BM365" s="71"/>
      <c r="BN365" s="71"/>
      <c r="BO365" s="71"/>
      <c r="BP365" s="71"/>
      <c r="BQ365" s="71"/>
      <c r="BR365" s="71"/>
      <c r="BS365" s="71"/>
      <c r="BT365" s="71"/>
      <c r="BU365" s="71"/>
      <c r="BV365" s="71"/>
      <c r="BW365" s="71"/>
      <c r="BX365" s="71"/>
      <c r="BY365" s="71"/>
      <c r="BZ365" s="71"/>
      <c r="CA365" s="71"/>
      <c r="CB365" s="71"/>
      <c r="CC365" s="71"/>
      <c r="CD365" s="71"/>
      <c r="CE365" s="71"/>
      <c r="CF365" s="71"/>
      <c r="CG365" s="71"/>
      <c r="CH365" s="71"/>
    </row>
    <row r="366" spans="1:86" s="26" customFormat="1">
      <c r="A366" s="92"/>
      <c r="B366" s="93"/>
      <c r="C366" s="94"/>
      <c r="D366" s="94"/>
      <c r="E366" s="94"/>
      <c r="F366" s="94"/>
      <c r="G366" s="171"/>
      <c r="H366" s="95"/>
      <c r="I366" s="293"/>
      <c r="J366" s="293"/>
      <c r="K366" s="293"/>
      <c r="L366" s="293"/>
      <c r="M366" s="293"/>
      <c r="N366" s="293"/>
      <c r="O366" s="71"/>
      <c r="P366" s="73"/>
      <c r="Q366" s="73"/>
      <c r="R366" s="166"/>
      <c r="S366" s="73"/>
      <c r="T366" s="71"/>
      <c r="U366" s="72"/>
      <c r="V366" s="73"/>
      <c r="W366" s="158"/>
      <c r="X366" s="71"/>
      <c r="Y366" s="73"/>
      <c r="Z366" s="73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1"/>
      <c r="AL366" s="71"/>
      <c r="AM366" s="71"/>
      <c r="AN366" s="71"/>
      <c r="AO366" s="71"/>
      <c r="AP366" s="71"/>
      <c r="AQ366" s="71"/>
      <c r="AR366" s="71"/>
      <c r="AS366" s="71"/>
      <c r="AT366" s="71"/>
      <c r="AU366" s="71"/>
      <c r="AV366" s="71"/>
      <c r="AW366" s="71"/>
      <c r="AX366" s="71"/>
      <c r="AY366" s="71"/>
      <c r="AZ366" s="71"/>
      <c r="BA366" s="71"/>
      <c r="BB366" s="71"/>
      <c r="BC366" s="71"/>
      <c r="BD366" s="71"/>
      <c r="BE366" s="71"/>
      <c r="BF366" s="71"/>
      <c r="BG366" s="71"/>
      <c r="BH366" s="71"/>
      <c r="BI366" s="71"/>
      <c r="BJ366" s="71"/>
      <c r="BK366" s="71"/>
      <c r="BL366" s="71"/>
      <c r="BM366" s="71"/>
      <c r="BN366" s="71"/>
      <c r="BO366" s="71"/>
      <c r="BP366" s="71"/>
      <c r="BQ366" s="71"/>
      <c r="BR366" s="71"/>
      <c r="BS366" s="71"/>
      <c r="BT366" s="71"/>
      <c r="BU366" s="71"/>
      <c r="BV366" s="71"/>
      <c r="BW366" s="71"/>
      <c r="BX366" s="71"/>
      <c r="BY366" s="71"/>
      <c r="BZ366" s="71"/>
      <c r="CA366" s="71"/>
      <c r="CB366" s="71"/>
      <c r="CC366" s="71"/>
      <c r="CD366" s="71"/>
      <c r="CE366" s="71"/>
      <c r="CF366" s="71"/>
      <c r="CG366" s="71"/>
      <c r="CH366" s="71"/>
    </row>
    <row r="367" spans="1:86" s="26" customFormat="1">
      <c r="A367" s="92"/>
      <c r="B367" s="93"/>
      <c r="C367" s="94"/>
      <c r="D367" s="94"/>
      <c r="E367" s="94"/>
      <c r="F367" s="94"/>
      <c r="G367" s="171"/>
      <c r="H367" s="95"/>
      <c r="I367" s="293"/>
      <c r="J367" s="293"/>
      <c r="K367" s="293"/>
      <c r="L367" s="293"/>
      <c r="M367" s="293"/>
      <c r="N367" s="293"/>
      <c r="O367" s="71"/>
      <c r="P367" s="73"/>
      <c r="Q367" s="73"/>
      <c r="R367" s="166"/>
      <c r="S367" s="73"/>
      <c r="T367" s="71"/>
      <c r="U367" s="72"/>
      <c r="V367" s="73"/>
      <c r="W367" s="158"/>
      <c r="X367" s="71"/>
      <c r="Y367" s="73"/>
      <c r="Z367" s="73"/>
      <c r="AA367" s="71"/>
      <c r="AB367" s="71"/>
      <c r="AC367" s="71"/>
      <c r="AD367" s="71"/>
      <c r="AE367" s="71"/>
      <c r="AF367" s="71"/>
      <c r="AG367" s="71"/>
      <c r="AH367" s="71"/>
      <c r="AI367" s="71"/>
      <c r="AJ367" s="71"/>
      <c r="AK367" s="71"/>
      <c r="AL367" s="71"/>
      <c r="AM367" s="71"/>
      <c r="AN367" s="71"/>
      <c r="AO367" s="71"/>
      <c r="AP367" s="71"/>
      <c r="AQ367" s="71"/>
      <c r="AR367" s="71"/>
      <c r="AS367" s="71"/>
      <c r="AT367" s="71"/>
      <c r="AU367" s="71"/>
      <c r="AV367" s="71"/>
      <c r="AW367" s="71"/>
      <c r="AX367" s="71"/>
      <c r="AY367" s="71"/>
      <c r="AZ367" s="71"/>
      <c r="BA367" s="71"/>
      <c r="BB367" s="71"/>
      <c r="BC367" s="71"/>
      <c r="BD367" s="71"/>
      <c r="BE367" s="71"/>
      <c r="BF367" s="71"/>
      <c r="BG367" s="71"/>
      <c r="BH367" s="71"/>
      <c r="BI367" s="71"/>
      <c r="BJ367" s="71"/>
      <c r="BK367" s="71"/>
      <c r="BL367" s="71"/>
      <c r="BM367" s="71"/>
      <c r="BN367" s="71"/>
      <c r="BO367" s="71"/>
      <c r="BP367" s="71"/>
      <c r="BQ367" s="71"/>
      <c r="BR367" s="71"/>
      <c r="BS367" s="71"/>
      <c r="BT367" s="71"/>
      <c r="BU367" s="71"/>
      <c r="BV367" s="71"/>
      <c r="BW367" s="71"/>
      <c r="BX367" s="71"/>
      <c r="BY367" s="71"/>
      <c r="BZ367" s="71"/>
      <c r="CA367" s="71"/>
      <c r="CB367" s="71"/>
      <c r="CC367" s="71"/>
      <c r="CD367" s="71"/>
      <c r="CE367" s="71"/>
      <c r="CF367" s="71"/>
      <c r="CG367" s="71"/>
      <c r="CH367" s="71"/>
    </row>
    <row r="368" spans="1:86" s="26" customFormat="1">
      <c r="A368" s="92"/>
      <c r="B368" s="93"/>
      <c r="C368" s="94"/>
      <c r="D368" s="94"/>
      <c r="E368" s="94"/>
      <c r="F368" s="94"/>
      <c r="G368" s="171"/>
      <c r="H368" s="95"/>
      <c r="I368" s="293"/>
      <c r="J368" s="293"/>
      <c r="K368" s="293"/>
      <c r="L368" s="293"/>
      <c r="M368" s="293"/>
      <c r="N368" s="293"/>
      <c r="O368" s="71"/>
      <c r="P368" s="73"/>
      <c r="Q368" s="73"/>
      <c r="R368" s="166"/>
      <c r="S368" s="73"/>
      <c r="T368" s="71"/>
      <c r="U368" s="72"/>
      <c r="V368" s="73"/>
      <c r="W368" s="158"/>
      <c r="X368" s="71"/>
      <c r="Y368" s="73"/>
      <c r="Z368" s="73"/>
      <c r="AA368" s="71"/>
      <c r="AB368" s="71"/>
      <c r="AC368" s="71"/>
      <c r="AD368" s="71"/>
      <c r="AE368" s="71"/>
      <c r="AF368" s="71"/>
      <c r="AG368" s="71"/>
      <c r="AH368" s="71"/>
      <c r="AI368" s="71"/>
      <c r="AJ368" s="71"/>
      <c r="AK368" s="71"/>
      <c r="AL368" s="71"/>
      <c r="AM368" s="71"/>
      <c r="AN368" s="71"/>
      <c r="AO368" s="71"/>
      <c r="AP368" s="71"/>
      <c r="AQ368" s="71"/>
      <c r="AR368" s="71"/>
      <c r="AS368" s="71"/>
      <c r="AT368" s="71"/>
      <c r="AU368" s="71"/>
      <c r="AV368" s="71"/>
      <c r="AW368" s="71"/>
      <c r="AX368" s="71"/>
      <c r="AY368" s="71"/>
      <c r="AZ368" s="71"/>
      <c r="BA368" s="71"/>
      <c r="BB368" s="71"/>
      <c r="BC368" s="71"/>
      <c r="BD368" s="71"/>
      <c r="BE368" s="71"/>
      <c r="BF368" s="71"/>
      <c r="BG368" s="71"/>
      <c r="BH368" s="71"/>
      <c r="BI368" s="71"/>
      <c r="BJ368" s="71"/>
      <c r="BK368" s="71"/>
      <c r="BL368" s="71"/>
      <c r="BM368" s="71"/>
      <c r="BN368" s="71"/>
      <c r="BO368" s="71"/>
      <c r="BP368" s="71"/>
      <c r="BQ368" s="71"/>
      <c r="BR368" s="71"/>
      <c r="BS368" s="71"/>
      <c r="BT368" s="71"/>
      <c r="BU368" s="71"/>
      <c r="BV368" s="71"/>
      <c r="BW368" s="71"/>
      <c r="BX368" s="71"/>
      <c r="BY368" s="71"/>
      <c r="BZ368" s="71"/>
      <c r="CA368" s="71"/>
      <c r="CB368" s="71"/>
      <c r="CC368" s="71"/>
      <c r="CD368" s="71"/>
      <c r="CE368" s="71"/>
      <c r="CF368" s="71"/>
      <c r="CG368" s="71"/>
      <c r="CH368" s="71"/>
    </row>
    <row r="369" spans="1:86" s="26" customFormat="1">
      <c r="A369" s="92"/>
      <c r="B369" s="93"/>
      <c r="C369" s="94"/>
      <c r="D369" s="94"/>
      <c r="E369" s="94"/>
      <c r="F369" s="94"/>
      <c r="G369" s="171"/>
      <c r="H369" s="95"/>
      <c r="I369" s="293"/>
      <c r="J369" s="293"/>
      <c r="K369" s="293"/>
      <c r="L369" s="293"/>
      <c r="M369" s="293"/>
      <c r="N369" s="293"/>
      <c r="O369" s="71"/>
      <c r="P369" s="73"/>
      <c r="Q369" s="73"/>
      <c r="R369" s="166"/>
      <c r="S369" s="73"/>
      <c r="T369" s="71"/>
      <c r="U369" s="72"/>
      <c r="V369" s="73"/>
      <c r="W369" s="158"/>
      <c r="X369" s="71"/>
      <c r="Y369" s="73"/>
      <c r="Z369" s="73"/>
      <c r="AA369" s="71"/>
      <c r="AB369" s="71"/>
      <c r="AC369" s="71"/>
      <c r="AD369" s="71"/>
      <c r="AE369" s="71"/>
      <c r="AF369" s="71"/>
      <c r="AG369" s="71"/>
      <c r="AH369" s="71"/>
      <c r="AI369" s="71"/>
      <c r="AJ369" s="71"/>
      <c r="AK369" s="71"/>
      <c r="AL369" s="71"/>
      <c r="AM369" s="71"/>
      <c r="AN369" s="71"/>
      <c r="AO369" s="71"/>
      <c r="AP369" s="71"/>
      <c r="AQ369" s="71"/>
      <c r="AR369" s="71"/>
      <c r="AS369" s="71"/>
      <c r="AT369" s="71"/>
      <c r="AU369" s="71"/>
      <c r="AV369" s="71"/>
      <c r="AW369" s="71"/>
      <c r="AX369" s="71"/>
      <c r="AY369" s="71"/>
      <c r="AZ369" s="71"/>
      <c r="BA369" s="71"/>
      <c r="BB369" s="71"/>
      <c r="BC369" s="71"/>
      <c r="BD369" s="71"/>
      <c r="BE369" s="71"/>
      <c r="BF369" s="71"/>
      <c r="BG369" s="71"/>
      <c r="BH369" s="71"/>
      <c r="BI369" s="71"/>
      <c r="BJ369" s="71"/>
      <c r="BK369" s="71"/>
      <c r="BL369" s="71"/>
      <c r="BM369" s="71"/>
      <c r="BN369" s="71"/>
      <c r="BO369" s="71"/>
      <c r="BP369" s="71"/>
      <c r="BQ369" s="71"/>
      <c r="BR369" s="71"/>
      <c r="BS369" s="71"/>
      <c r="BT369" s="71"/>
      <c r="BU369" s="71"/>
      <c r="BV369" s="71"/>
      <c r="BW369" s="71"/>
      <c r="BX369" s="71"/>
      <c r="BY369" s="71"/>
      <c r="BZ369" s="71"/>
      <c r="CA369" s="71"/>
      <c r="CB369" s="71"/>
      <c r="CC369" s="71"/>
      <c r="CD369" s="71"/>
      <c r="CE369" s="71"/>
      <c r="CF369" s="71"/>
      <c r="CG369" s="71"/>
      <c r="CH369" s="71"/>
    </row>
    <row r="370" spans="1:86" s="26" customFormat="1">
      <c r="A370" s="92"/>
      <c r="B370" s="93"/>
      <c r="C370" s="94"/>
      <c r="D370" s="94"/>
      <c r="E370" s="94"/>
      <c r="F370" s="94"/>
      <c r="G370" s="171"/>
      <c r="H370" s="95"/>
      <c r="I370" s="293"/>
      <c r="J370" s="293"/>
      <c r="K370" s="293"/>
      <c r="L370" s="293"/>
      <c r="M370" s="293"/>
      <c r="N370" s="293"/>
      <c r="O370" s="71"/>
      <c r="P370" s="73"/>
      <c r="Q370" s="73"/>
      <c r="R370" s="166"/>
      <c r="S370" s="73"/>
      <c r="T370" s="71"/>
      <c r="U370" s="72"/>
      <c r="V370" s="73"/>
      <c r="W370" s="158"/>
      <c r="X370" s="71"/>
      <c r="Y370" s="73"/>
      <c r="Z370" s="73"/>
      <c r="AA370" s="71"/>
      <c r="AB370" s="71"/>
      <c r="AC370" s="71"/>
      <c r="AD370" s="71"/>
      <c r="AE370" s="71"/>
      <c r="AF370" s="71"/>
      <c r="AG370" s="71"/>
      <c r="AH370" s="71"/>
      <c r="AI370" s="71"/>
      <c r="AJ370" s="71"/>
      <c r="AK370" s="71"/>
      <c r="AL370" s="71"/>
      <c r="AM370" s="71"/>
      <c r="AN370" s="71"/>
      <c r="AO370" s="71"/>
      <c r="AP370" s="71"/>
      <c r="AQ370" s="71"/>
      <c r="AR370" s="71"/>
      <c r="AS370" s="71"/>
      <c r="AT370" s="71"/>
      <c r="AU370" s="71"/>
      <c r="AV370" s="71"/>
      <c r="AW370" s="71"/>
      <c r="AX370" s="71"/>
      <c r="AY370" s="71"/>
      <c r="AZ370" s="71"/>
      <c r="BA370" s="71"/>
      <c r="BB370" s="71"/>
      <c r="BC370" s="71"/>
      <c r="BD370" s="71"/>
      <c r="BE370" s="71"/>
      <c r="BF370" s="71"/>
      <c r="BG370" s="71"/>
      <c r="BH370" s="71"/>
      <c r="BI370" s="71"/>
      <c r="BJ370" s="71"/>
      <c r="BK370" s="71"/>
      <c r="BL370" s="71"/>
      <c r="BM370" s="71"/>
      <c r="BN370" s="71"/>
      <c r="BO370" s="71"/>
      <c r="BP370" s="71"/>
      <c r="BQ370" s="71"/>
      <c r="BR370" s="71"/>
      <c r="BS370" s="71"/>
      <c r="BT370" s="71"/>
      <c r="BU370" s="71"/>
      <c r="BV370" s="71"/>
      <c r="BW370" s="71"/>
      <c r="BX370" s="71"/>
      <c r="BY370" s="71"/>
      <c r="BZ370" s="71"/>
      <c r="CA370" s="71"/>
      <c r="CB370" s="71"/>
      <c r="CC370" s="71"/>
      <c r="CD370" s="71"/>
      <c r="CE370" s="71"/>
      <c r="CF370" s="71"/>
      <c r="CG370" s="71"/>
      <c r="CH370" s="71"/>
    </row>
    <row r="371" spans="1:86" s="26" customFormat="1">
      <c r="A371" s="92"/>
      <c r="B371" s="93"/>
      <c r="C371" s="94"/>
      <c r="D371" s="94"/>
      <c r="E371" s="94"/>
      <c r="F371" s="94"/>
      <c r="G371" s="171"/>
      <c r="H371" s="95"/>
      <c r="I371" s="293"/>
      <c r="J371" s="293"/>
      <c r="K371" s="293"/>
      <c r="L371" s="293"/>
      <c r="M371" s="293"/>
      <c r="N371" s="293"/>
      <c r="O371" s="71"/>
      <c r="P371" s="73"/>
      <c r="Q371" s="73"/>
      <c r="R371" s="166"/>
      <c r="S371" s="73"/>
      <c r="T371" s="71"/>
      <c r="U371" s="72"/>
      <c r="V371" s="73"/>
      <c r="W371" s="158"/>
      <c r="X371" s="71"/>
      <c r="Y371" s="73"/>
      <c r="Z371" s="73"/>
      <c r="AA371" s="71"/>
      <c r="AB371" s="71"/>
      <c r="AC371" s="71"/>
      <c r="AD371" s="71"/>
      <c r="AE371" s="71"/>
      <c r="AF371" s="71"/>
      <c r="AG371" s="71"/>
      <c r="AH371" s="71"/>
      <c r="AI371" s="71"/>
      <c r="AJ371" s="71"/>
      <c r="AK371" s="71"/>
      <c r="AL371" s="71"/>
      <c r="AM371" s="71"/>
      <c r="AN371" s="71"/>
      <c r="AO371" s="71"/>
      <c r="AP371" s="71"/>
      <c r="AQ371" s="71"/>
      <c r="AR371" s="71"/>
      <c r="AS371" s="71"/>
      <c r="AT371" s="71"/>
      <c r="AU371" s="71"/>
      <c r="AV371" s="71"/>
      <c r="AW371" s="71"/>
      <c r="AX371" s="71"/>
      <c r="AY371" s="71"/>
      <c r="AZ371" s="71"/>
      <c r="BA371" s="71"/>
      <c r="BB371" s="71"/>
      <c r="BC371" s="71"/>
      <c r="BD371" s="71"/>
      <c r="BE371" s="71"/>
      <c r="BF371" s="71"/>
      <c r="BG371" s="71"/>
      <c r="BH371" s="71"/>
      <c r="BI371" s="71"/>
      <c r="BJ371" s="71"/>
      <c r="BK371" s="71"/>
      <c r="BL371" s="71"/>
      <c r="BM371" s="71"/>
      <c r="BN371" s="71"/>
      <c r="BO371" s="71"/>
      <c r="BP371" s="71"/>
      <c r="BQ371" s="71"/>
      <c r="BR371" s="71"/>
      <c r="BS371" s="71"/>
      <c r="BT371" s="71"/>
      <c r="BU371" s="71"/>
      <c r="BV371" s="71"/>
      <c r="BW371" s="71"/>
      <c r="BX371" s="71"/>
      <c r="BY371" s="71"/>
      <c r="BZ371" s="71"/>
      <c r="CA371" s="71"/>
      <c r="CB371" s="71"/>
      <c r="CC371" s="71"/>
      <c r="CD371" s="71"/>
      <c r="CE371" s="71"/>
      <c r="CF371" s="71"/>
      <c r="CG371" s="71"/>
      <c r="CH371" s="71"/>
    </row>
    <row r="372" spans="1:86" s="26" customFormat="1">
      <c r="A372" s="92"/>
      <c r="B372" s="93"/>
      <c r="C372" s="94"/>
      <c r="D372" s="94"/>
      <c r="E372" s="94"/>
      <c r="F372" s="94"/>
      <c r="G372" s="171"/>
      <c r="H372" s="95"/>
      <c r="I372" s="293"/>
      <c r="J372" s="293"/>
      <c r="K372" s="293"/>
      <c r="L372" s="293"/>
      <c r="M372" s="293"/>
      <c r="N372" s="293"/>
      <c r="O372" s="71"/>
      <c r="P372" s="73"/>
      <c r="Q372" s="73"/>
      <c r="R372" s="166"/>
      <c r="S372" s="73"/>
      <c r="T372" s="71"/>
      <c r="U372" s="72"/>
      <c r="V372" s="73"/>
      <c r="W372" s="158"/>
      <c r="X372" s="71"/>
      <c r="Y372" s="73"/>
      <c r="Z372" s="73"/>
      <c r="AA372" s="71"/>
      <c r="AB372" s="71"/>
      <c r="AC372" s="71"/>
      <c r="AD372" s="71"/>
      <c r="AE372" s="71"/>
      <c r="AF372" s="71"/>
      <c r="AG372" s="71"/>
      <c r="AH372" s="71"/>
      <c r="AI372" s="71"/>
      <c r="AJ372" s="71"/>
      <c r="AK372" s="71"/>
      <c r="AL372" s="71"/>
      <c r="AM372" s="71"/>
      <c r="AN372" s="71"/>
      <c r="AO372" s="71"/>
      <c r="AP372" s="71"/>
      <c r="AQ372" s="71"/>
      <c r="AR372" s="71"/>
      <c r="AS372" s="71"/>
      <c r="AT372" s="71"/>
      <c r="AU372" s="71"/>
      <c r="AV372" s="71"/>
      <c r="AW372" s="71"/>
      <c r="AX372" s="71"/>
      <c r="AY372" s="71"/>
      <c r="AZ372" s="71"/>
      <c r="BA372" s="71"/>
      <c r="BB372" s="71"/>
      <c r="BC372" s="71"/>
      <c r="BD372" s="71"/>
      <c r="BE372" s="71"/>
      <c r="BF372" s="71"/>
      <c r="BG372" s="71"/>
      <c r="BH372" s="71"/>
      <c r="BI372" s="71"/>
      <c r="BJ372" s="71"/>
      <c r="BK372" s="71"/>
      <c r="BL372" s="71"/>
      <c r="BM372" s="71"/>
      <c r="BN372" s="71"/>
      <c r="BO372" s="71"/>
      <c r="BP372" s="71"/>
      <c r="BQ372" s="71"/>
      <c r="BR372" s="71"/>
      <c r="BS372" s="71"/>
      <c r="BT372" s="71"/>
      <c r="BU372" s="71"/>
      <c r="BV372" s="71"/>
      <c r="BW372" s="71"/>
      <c r="BX372" s="71"/>
      <c r="BY372" s="71"/>
      <c r="BZ372" s="71"/>
      <c r="CA372" s="71"/>
      <c r="CB372" s="71"/>
      <c r="CC372" s="71"/>
      <c r="CD372" s="71"/>
      <c r="CE372" s="71"/>
      <c r="CF372" s="71"/>
      <c r="CG372" s="71"/>
      <c r="CH372" s="71"/>
    </row>
    <row r="373" spans="1:86" s="26" customFormat="1">
      <c r="A373" s="92"/>
      <c r="B373" s="93"/>
      <c r="C373" s="94"/>
      <c r="D373" s="94"/>
      <c r="E373" s="94"/>
      <c r="F373" s="94"/>
      <c r="G373" s="171"/>
      <c r="H373" s="95"/>
      <c r="I373" s="293"/>
      <c r="J373" s="293"/>
      <c r="K373" s="293"/>
      <c r="L373" s="293"/>
      <c r="M373" s="293"/>
      <c r="N373" s="293"/>
      <c r="O373" s="71"/>
      <c r="P373" s="73"/>
      <c r="Q373" s="73"/>
      <c r="R373" s="166"/>
      <c r="S373" s="73"/>
      <c r="T373" s="71"/>
      <c r="U373" s="72"/>
      <c r="V373" s="73"/>
      <c r="W373" s="158"/>
      <c r="X373" s="71"/>
      <c r="Y373" s="73"/>
      <c r="Z373" s="73"/>
      <c r="AA373" s="71"/>
      <c r="AB373" s="71"/>
      <c r="AC373" s="71"/>
      <c r="AD373" s="71"/>
      <c r="AE373" s="71"/>
      <c r="AF373" s="71"/>
      <c r="AG373" s="71"/>
      <c r="AH373" s="71"/>
      <c r="AI373" s="71"/>
      <c r="AJ373" s="71"/>
      <c r="AK373" s="71"/>
      <c r="AL373" s="71"/>
      <c r="AM373" s="71"/>
      <c r="AN373" s="71"/>
      <c r="AO373" s="71"/>
      <c r="AP373" s="71"/>
      <c r="AQ373" s="71"/>
      <c r="AR373" s="71"/>
      <c r="AS373" s="71"/>
      <c r="AT373" s="71"/>
      <c r="AU373" s="71"/>
      <c r="AV373" s="71"/>
      <c r="AW373" s="71"/>
      <c r="AX373" s="71"/>
      <c r="AY373" s="71"/>
      <c r="AZ373" s="71"/>
      <c r="BA373" s="71"/>
      <c r="BB373" s="71"/>
      <c r="BC373" s="71"/>
      <c r="BD373" s="71"/>
      <c r="BE373" s="71"/>
      <c r="BF373" s="71"/>
      <c r="BG373" s="71"/>
      <c r="BH373" s="71"/>
      <c r="BI373" s="71"/>
      <c r="BJ373" s="71"/>
      <c r="BK373" s="71"/>
      <c r="BL373" s="71"/>
      <c r="BM373" s="71"/>
      <c r="BN373" s="71"/>
      <c r="BO373" s="71"/>
      <c r="BP373" s="71"/>
      <c r="BQ373" s="71"/>
      <c r="BR373" s="71"/>
      <c r="BS373" s="71"/>
      <c r="BT373" s="71"/>
      <c r="BU373" s="71"/>
      <c r="BV373" s="71"/>
      <c r="BW373" s="71"/>
      <c r="BX373" s="71"/>
      <c r="BY373" s="71"/>
      <c r="BZ373" s="71"/>
      <c r="CA373" s="71"/>
      <c r="CB373" s="71"/>
      <c r="CC373" s="71"/>
      <c r="CD373" s="71"/>
      <c r="CE373" s="71"/>
      <c r="CF373" s="71"/>
      <c r="CG373" s="71"/>
      <c r="CH373" s="71"/>
    </row>
    <row r="374" spans="1:86" s="26" customFormat="1">
      <c r="A374" s="92"/>
      <c r="B374" s="93"/>
      <c r="C374" s="94"/>
      <c r="D374" s="94"/>
      <c r="E374" s="94"/>
      <c r="F374" s="94"/>
      <c r="G374" s="171"/>
      <c r="H374" s="95"/>
      <c r="I374" s="293"/>
      <c r="J374" s="293"/>
      <c r="K374" s="293"/>
      <c r="L374" s="293"/>
      <c r="M374" s="293"/>
      <c r="N374" s="293"/>
      <c r="O374" s="71"/>
      <c r="P374" s="73"/>
      <c r="Q374" s="73"/>
      <c r="R374" s="166"/>
      <c r="S374" s="73"/>
      <c r="T374" s="71"/>
      <c r="U374" s="72"/>
      <c r="V374" s="73"/>
      <c r="W374" s="158"/>
      <c r="X374" s="71"/>
      <c r="Y374" s="73"/>
      <c r="Z374" s="73"/>
      <c r="AA374" s="71"/>
      <c r="AB374" s="71"/>
      <c r="AC374" s="71"/>
      <c r="AD374" s="71"/>
      <c r="AE374" s="71"/>
      <c r="AF374" s="71"/>
      <c r="AG374" s="71"/>
      <c r="AH374" s="71"/>
      <c r="AI374" s="71"/>
      <c r="AJ374" s="71"/>
      <c r="AK374" s="71"/>
      <c r="AL374" s="71"/>
      <c r="AM374" s="71"/>
      <c r="AN374" s="71"/>
      <c r="AO374" s="71"/>
      <c r="AP374" s="71"/>
      <c r="AQ374" s="71"/>
      <c r="AR374" s="71"/>
      <c r="AS374" s="71"/>
      <c r="AT374" s="71"/>
      <c r="AU374" s="71"/>
      <c r="AV374" s="71"/>
      <c r="AW374" s="71"/>
      <c r="AX374" s="71"/>
      <c r="AY374" s="71"/>
      <c r="AZ374" s="71"/>
      <c r="BA374" s="71"/>
      <c r="BB374" s="71"/>
      <c r="BC374" s="71"/>
      <c r="BD374" s="71"/>
      <c r="BE374" s="71"/>
      <c r="BF374" s="71"/>
      <c r="BG374" s="71"/>
      <c r="BH374" s="71"/>
      <c r="BI374" s="71"/>
      <c r="BJ374" s="71"/>
      <c r="BK374" s="71"/>
      <c r="BL374" s="71"/>
      <c r="BM374" s="71"/>
      <c r="BN374" s="71"/>
      <c r="BO374" s="71"/>
      <c r="BP374" s="71"/>
      <c r="BQ374" s="71"/>
      <c r="BR374" s="71"/>
      <c r="BS374" s="71"/>
      <c r="BT374" s="71"/>
      <c r="BU374" s="71"/>
      <c r="BV374" s="71"/>
      <c r="BW374" s="71"/>
      <c r="BX374" s="71"/>
      <c r="BY374" s="71"/>
      <c r="BZ374" s="71"/>
      <c r="CA374" s="71"/>
      <c r="CB374" s="71"/>
      <c r="CC374" s="71"/>
      <c r="CD374" s="71"/>
      <c r="CE374" s="71"/>
      <c r="CF374" s="71"/>
      <c r="CG374" s="71"/>
      <c r="CH374" s="71"/>
    </row>
    <row r="375" spans="1:86" s="26" customFormat="1">
      <c r="A375" s="92"/>
      <c r="B375" s="93"/>
      <c r="C375" s="94"/>
      <c r="D375" s="94"/>
      <c r="E375" s="94"/>
      <c r="F375" s="94"/>
      <c r="G375" s="171"/>
      <c r="H375" s="95"/>
      <c r="I375" s="293"/>
      <c r="J375" s="293"/>
      <c r="K375" s="293"/>
      <c r="L375" s="293"/>
      <c r="M375" s="293"/>
      <c r="N375" s="293"/>
      <c r="O375" s="71"/>
      <c r="P375" s="73"/>
      <c r="Q375" s="73"/>
      <c r="R375" s="166"/>
      <c r="S375" s="73"/>
      <c r="T375" s="71"/>
      <c r="U375" s="72"/>
      <c r="V375" s="73"/>
      <c r="W375" s="158"/>
      <c r="X375" s="71"/>
      <c r="Y375" s="73"/>
      <c r="Z375" s="73"/>
      <c r="AA375" s="71"/>
      <c r="AB375" s="71"/>
      <c r="AC375" s="71"/>
      <c r="AD375" s="71"/>
      <c r="AE375" s="71"/>
      <c r="AF375" s="71"/>
      <c r="AG375" s="71"/>
      <c r="AH375" s="71"/>
      <c r="AI375" s="71"/>
      <c r="AJ375" s="71"/>
      <c r="AK375" s="71"/>
      <c r="AL375" s="71"/>
      <c r="AM375" s="71"/>
      <c r="AN375" s="71"/>
      <c r="AO375" s="71"/>
      <c r="AP375" s="71"/>
      <c r="AQ375" s="71"/>
      <c r="AR375" s="71"/>
      <c r="AS375" s="71"/>
      <c r="AT375" s="71"/>
      <c r="AU375" s="71"/>
      <c r="AV375" s="71"/>
      <c r="AW375" s="71"/>
      <c r="AX375" s="71"/>
      <c r="AY375" s="71"/>
      <c r="AZ375" s="71"/>
      <c r="BA375" s="71"/>
      <c r="BB375" s="71"/>
      <c r="BC375" s="71"/>
      <c r="BD375" s="71"/>
      <c r="BE375" s="71"/>
      <c r="BF375" s="71"/>
      <c r="BG375" s="71"/>
      <c r="BH375" s="71"/>
      <c r="BI375" s="71"/>
      <c r="BJ375" s="71"/>
      <c r="BK375" s="71"/>
      <c r="BL375" s="71"/>
      <c r="BM375" s="71"/>
      <c r="BN375" s="71"/>
      <c r="BO375" s="71"/>
      <c r="BP375" s="71"/>
      <c r="BQ375" s="71"/>
      <c r="BR375" s="71"/>
      <c r="BS375" s="71"/>
      <c r="BT375" s="71"/>
      <c r="BU375" s="71"/>
      <c r="BV375" s="71"/>
      <c r="BW375" s="71"/>
      <c r="BX375" s="71"/>
      <c r="BY375" s="71"/>
      <c r="BZ375" s="71"/>
      <c r="CA375" s="71"/>
      <c r="CB375" s="71"/>
      <c r="CC375" s="71"/>
      <c r="CD375" s="71"/>
      <c r="CE375" s="71"/>
      <c r="CF375" s="71"/>
      <c r="CG375" s="71"/>
      <c r="CH375" s="71"/>
    </row>
    <row r="376" spans="1:86">
      <c r="Q376" s="73"/>
      <c r="R376" s="166"/>
    </row>
    <row r="377" spans="1:86">
      <c r="Q377" s="73"/>
      <c r="R377" s="166"/>
    </row>
  </sheetData>
  <mergeCells count="7">
    <mergeCell ref="Q38:R38"/>
    <mergeCell ref="Q26:R26"/>
    <mergeCell ref="Q28:R28"/>
    <mergeCell ref="Q30:R30"/>
    <mergeCell ref="Q32:R32"/>
    <mergeCell ref="Q34:R34"/>
    <mergeCell ref="Q36:R36"/>
  </mergeCells>
  <phoneticPr fontId="0" type="noConversion"/>
  <conditionalFormatting sqref="I2:N291">
    <cfRule type="cellIs" dxfId="1" priority="3" operator="greaterThan">
      <formula>0</formula>
    </cfRule>
  </conditionalFormatting>
  <conditionalFormatting sqref="K2:N291">
    <cfRule type="cellIs" dxfId="0" priority="1" operator="greaterThan">
      <formula>0</formula>
    </cfRule>
  </conditionalFormatting>
  <pageMargins left="0.74803149606299213" right="0.74803149606299213" top="0.98425196850393704" bottom="0.98425196850393704" header="0.51181102362204722" footer="0.51181102362204722"/>
  <pageSetup paperSize="17" pageOrder="overThenDown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20">
    <tabColor rgb="FF7030A0"/>
    <pageSetUpPr fitToPage="1"/>
  </sheetPr>
  <dimension ref="A1:AE331"/>
  <sheetViews>
    <sheetView workbookViewId="0">
      <selection activeCell="J1" sqref="J1"/>
    </sheetView>
  </sheetViews>
  <sheetFormatPr defaultRowHeight="14.45" customHeight="1"/>
  <cols>
    <col min="1" max="3" width="7.85546875" style="11" customWidth="1"/>
    <col min="4" max="4" width="22.7109375" style="9" bestFit="1" customWidth="1"/>
    <col min="5" max="6" width="11" style="11" customWidth="1"/>
    <col min="7" max="7" width="16.42578125" style="495" bestFit="1" customWidth="1"/>
    <col min="8" max="8" width="11" style="11" customWidth="1"/>
    <col min="9" max="9" width="11" style="312" customWidth="1"/>
    <col min="10" max="10" width="10" style="385" customWidth="1"/>
    <col min="11" max="11" width="43.7109375" style="381" customWidth="1"/>
    <col min="12" max="12" width="19.5703125" style="100" customWidth="1"/>
    <col min="13" max="13" width="9" style="100" customWidth="1"/>
    <col min="14" max="19" width="9.140625" style="90"/>
    <col min="20" max="20" width="18.140625" style="90" customWidth="1"/>
    <col min="21" max="21" width="21" style="90" customWidth="1"/>
    <col min="22" max="29" width="9.140625" style="90"/>
  </cols>
  <sheetData>
    <row r="1" spans="1:31" ht="14.45" customHeight="1" thickBot="1">
      <c r="A1" s="214" t="s">
        <v>1603</v>
      </c>
      <c r="B1" s="215" t="s">
        <v>125</v>
      </c>
      <c r="C1" s="215" t="s">
        <v>72</v>
      </c>
      <c r="D1" s="215" t="s">
        <v>25</v>
      </c>
      <c r="E1" s="215" t="s">
        <v>26</v>
      </c>
      <c r="F1" s="215" t="s">
        <v>424</v>
      </c>
      <c r="G1" s="496" t="s">
        <v>1471</v>
      </c>
      <c r="H1" s="215" t="s">
        <v>398</v>
      </c>
      <c r="I1" s="309" t="s">
        <v>587</v>
      </c>
      <c r="J1" s="383" t="s">
        <v>549</v>
      </c>
      <c r="K1" s="382" t="s">
        <v>544</v>
      </c>
      <c r="L1" s="397" t="s">
        <v>1241</v>
      </c>
      <c r="M1" s="390"/>
    </row>
    <row r="2" spans="1:31" ht="14.45" customHeight="1">
      <c r="A2" s="594" t="s">
        <v>1602</v>
      </c>
      <c r="B2" s="207">
        <v>1</v>
      </c>
      <c r="C2" s="210" t="s">
        <v>82</v>
      </c>
      <c r="D2" s="212" t="s">
        <v>110</v>
      </c>
      <c r="E2" s="207" t="s">
        <v>127</v>
      </c>
      <c r="F2" s="207" t="s">
        <v>355</v>
      </c>
      <c r="G2" s="493" t="s">
        <v>502</v>
      </c>
      <c r="H2" s="209">
        <v>7</v>
      </c>
      <c r="I2" s="377" t="s">
        <v>593</v>
      </c>
      <c r="J2" s="384" t="s">
        <v>476</v>
      </c>
      <c r="K2" s="386" t="s">
        <v>720</v>
      </c>
      <c r="L2" s="393" t="s">
        <v>1242</v>
      </c>
      <c r="M2" s="391"/>
      <c r="AD2" s="90"/>
      <c r="AE2" s="90"/>
    </row>
    <row r="3" spans="1:31" ht="14.45" customHeight="1">
      <c r="A3" s="594">
        <v>1987</v>
      </c>
      <c r="B3" s="207">
        <v>2</v>
      </c>
      <c r="C3" s="210" t="s">
        <v>84</v>
      </c>
      <c r="D3" s="212" t="s">
        <v>111</v>
      </c>
      <c r="E3" s="207" t="s">
        <v>128</v>
      </c>
      <c r="F3" s="207" t="s">
        <v>356</v>
      </c>
      <c r="G3" s="493" t="s">
        <v>503</v>
      </c>
      <c r="H3" s="209">
        <v>8</v>
      </c>
      <c r="I3" s="378" t="s">
        <v>594</v>
      </c>
      <c r="J3" s="384" t="s">
        <v>704</v>
      </c>
      <c r="K3" s="380" t="s">
        <v>721</v>
      </c>
      <c r="L3" s="394" t="s">
        <v>1243</v>
      </c>
      <c r="M3" s="392"/>
      <c r="AD3" s="90"/>
      <c r="AE3" s="90"/>
    </row>
    <row r="4" spans="1:31" ht="14.45" customHeight="1">
      <c r="A4" s="594">
        <v>1988</v>
      </c>
      <c r="B4" s="207">
        <v>3</v>
      </c>
      <c r="C4" s="210" t="s">
        <v>85</v>
      </c>
      <c r="D4" s="212" t="s">
        <v>89</v>
      </c>
      <c r="E4" s="207" t="s">
        <v>129</v>
      </c>
      <c r="F4" s="207" t="s">
        <v>357</v>
      </c>
      <c r="G4" s="493" t="s">
        <v>504</v>
      </c>
      <c r="H4" s="209">
        <v>9</v>
      </c>
      <c r="I4" s="378" t="s">
        <v>595</v>
      </c>
      <c r="J4" s="384" t="s">
        <v>722</v>
      </c>
      <c r="K4" s="380" t="s">
        <v>723</v>
      </c>
      <c r="L4" s="394" t="s">
        <v>1244</v>
      </c>
      <c r="M4" s="392"/>
      <c r="AD4" s="90"/>
      <c r="AE4" s="90"/>
    </row>
    <row r="5" spans="1:31" ht="14.45" customHeight="1">
      <c r="A5" s="594">
        <v>1989</v>
      </c>
      <c r="B5" s="207">
        <v>4</v>
      </c>
      <c r="C5" s="210" t="s">
        <v>67</v>
      </c>
      <c r="D5" s="212" t="s">
        <v>112</v>
      </c>
      <c r="E5" s="207" t="s">
        <v>130</v>
      </c>
      <c r="F5" s="207" t="s">
        <v>358</v>
      </c>
      <c r="G5" s="493" t="s">
        <v>505</v>
      </c>
      <c r="H5" s="209">
        <v>10</v>
      </c>
      <c r="I5" s="378" t="s">
        <v>590</v>
      </c>
      <c r="J5" s="384" t="s">
        <v>724</v>
      </c>
      <c r="K5" s="380" t="s">
        <v>725</v>
      </c>
      <c r="L5" s="394" t="s">
        <v>1245</v>
      </c>
      <c r="M5" s="392"/>
      <c r="AD5" s="90"/>
      <c r="AE5" s="90"/>
    </row>
    <row r="6" spans="1:31" ht="14.45" customHeight="1" thickBot="1">
      <c r="A6" s="594">
        <v>1990</v>
      </c>
      <c r="B6" s="207">
        <v>5</v>
      </c>
      <c r="C6" s="210" t="s">
        <v>86</v>
      </c>
      <c r="D6" s="212" t="s">
        <v>97</v>
      </c>
      <c r="E6" s="207" t="s">
        <v>131</v>
      </c>
      <c r="F6" s="207" t="s">
        <v>359</v>
      </c>
      <c r="G6" s="493" t="s">
        <v>506</v>
      </c>
      <c r="H6" s="216">
        <v>11</v>
      </c>
      <c r="I6" s="378" t="s">
        <v>591</v>
      </c>
      <c r="J6" s="384" t="s">
        <v>726</v>
      </c>
      <c r="K6" s="380" t="s">
        <v>727</v>
      </c>
      <c r="L6" s="394" t="s">
        <v>1246</v>
      </c>
      <c r="M6" s="392"/>
      <c r="AD6" s="90"/>
      <c r="AE6" s="90"/>
    </row>
    <row r="7" spans="1:31" ht="14.45" customHeight="1">
      <c r="A7" s="594">
        <v>1991</v>
      </c>
      <c r="B7" s="207">
        <v>6</v>
      </c>
      <c r="C7" s="210" t="s">
        <v>66</v>
      </c>
      <c r="D7" s="212" t="s">
        <v>98</v>
      </c>
      <c r="E7" s="207" t="s">
        <v>132</v>
      </c>
      <c r="F7" s="207" t="s">
        <v>360</v>
      </c>
      <c r="G7" s="493" t="s">
        <v>507</v>
      </c>
      <c r="H7" s="203"/>
      <c r="I7" s="378" t="s">
        <v>592</v>
      </c>
      <c r="J7" s="384" t="s">
        <v>728</v>
      </c>
      <c r="K7" s="380" t="s">
        <v>729</v>
      </c>
      <c r="L7" s="394" t="s">
        <v>1247</v>
      </c>
      <c r="M7" s="392"/>
      <c r="AD7" s="90"/>
      <c r="AE7" s="90"/>
    </row>
    <row r="8" spans="1:31" ht="14.45" customHeight="1">
      <c r="A8" s="594">
        <v>1992</v>
      </c>
      <c r="B8" s="207">
        <v>7</v>
      </c>
      <c r="C8" s="210" t="s">
        <v>83</v>
      </c>
      <c r="D8" s="212" t="s">
        <v>99</v>
      </c>
      <c r="E8" s="207" t="s">
        <v>133</v>
      </c>
      <c r="F8" s="207" t="s">
        <v>361</v>
      </c>
      <c r="G8" s="493" t="s">
        <v>508</v>
      </c>
      <c r="H8" s="203"/>
      <c r="I8" s="378" t="s">
        <v>589</v>
      </c>
      <c r="J8" s="384" t="s">
        <v>730</v>
      </c>
      <c r="K8" s="380" t="s">
        <v>731</v>
      </c>
      <c r="L8" s="394" t="s">
        <v>1248</v>
      </c>
      <c r="M8" s="392"/>
      <c r="AD8" s="90"/>
      <c r="AE8" s="90"/>
    </row>
    <row r="9" spans="1:31" ht="14.45" customHeight="1" thickBot="1">
      <c r="A9" s="594">
        <v>1993</v>
      </c>
      <c r="B9" s="207">
        <v>8</v>
      </c>
      <c r="C9" s="210" t="s">
        <v>76</v>
      </c>
      <c r="D9" s="212" t="s">
        <v>113</v>
      </c>
      <c r="E9" s="207" t="s">
        <v>134</v>
      </c>
      <c r="F9" s="207" t="s">
        <v>60</v>
      </c>
      <c r="G9" s="493" t="s">
        <v>509</v>
      </c>
      <c r="H9" s="324" t="s">
        <v>699</v>
      </c>
      <c r="I9" s="378" t="s">
        <v>588</v>
      </c>
      <c r="J9" s="384" t="s">
        <v>732</v>
      </c>
      <c r="K9" s="380" t="s">
        <v>733</v>
      </c>
      <c r="L9" s="394" t="s">
        <v>1249</v>
      </c>
      <c r="M9" s="392"/>
      <c r="AD9" s="90"/>
      <c r="AE9" s="90"/>
    </row>
    <row r="10" spans="1:31" ht="14.45" customHeight="1">
      <c r="A10" s="594">
        <v>1994</v>
      </c>
      <c r="B10" s="207">
        <v>9</v>
      </c>
      <c r="C10" s="210" t="s">
        <v>1584</v>
      </c>
      <c r="D10" s="212" t="s">
        <v>100</v>
      </c>
      <c r="E10" s="207" t="s">
        <v>135</v>
      </c>
      <c r="F10" s="207" t="s">
        <v>362</v>
      </c>
      <c r="G10" s="493" t="s">
        <v>510</v>
      </c>
      <c r="H10" s="398" t="s">
        <v>1417</v>
      </c>
      <c r="I10" s="378" t="s">
        <v>662</v>
      </c>
      <c r="J10" s="384" t="s">
        <v>734</v>
      </c>
      <c r="K10" s="380" t="s">
        <v>735</v>
      </c>
      <c r="L10" s="394" t="s">
        <v>1250</v>
      </c>
      <c r="M10" s="392"/>
      <c r="AD10" s="90"/>
      <c r="AE10" s="90"/>
    </row>
    <row r="11" spans="1:31" ht="14.45" customHeight="1">
      <c r="A11" s="594">
        <v>1995</v>
      </c>
      <c r="B11" s="207">
        <v>10</v>
      </c>
      <c r="C11" s="210" t="s">
        <v>87</v>
      </c>
      <c r="D11" s="212" t="s">
        <v>101</v>
      </c>
      <c r="E11" s="207" t="s">
        <v>136</v>
      </c>
      <c r="F11" s="207" t="s">
        <v>1474</v>
      </c>
      <c r="G11" s="493" t="s">
        <v>1535</v>
      </c>
      <c r="H11" s="399" t="s">
        <v>1418</v>
      </c>
      <c r="I11" s="378" t="s">
        <v>663</v>
      </c>
      <c r="J11" s="384" t="s">
        <v>736</v>
      </c>
      <c r="K11" s="380" t="s">
        <v>737</v>
      </c>
      <c r="L11" s="394" t="s">
        <v>1251</v>
      </c>
      <c r="M11" s="392"/>
      <c r="AD11" s="90"/>
      <c r="AE11" s="90"/>
    </row>
    <row r="12" spans="1:31" ht="14.45" customHeight="1">
      <c r="A12" s="594">
        <v>1996</v>
      </c>
      <c r="B12" s="207">
        <v>11</v>
      </c>
      <c r="C12" s="210" t="s">
        <v>56</v>
      </c>
      <c r="D12" s="212" t="s">
        <v>102</v>
      </c>
      <c r="E12" s="207" t="s">
        <v>137</v>
      </c>
      <c r="F12" s="207" t="s">
        <v>1475</v>
      </c>
      <c r="G12" s="493" t="s">
        <v>1537</v>
      </c>
      <c r="H12" s="399" t="s">
        <v>1419</v>
      </c>
      <c r="I12" s="378" t="s">
        <v>664</v>
      </c>
      <c r="J12" s="384" t="s">
        <v>738</v>
      </c>
      <c r="K12" s="380" t="s">
        <v>739</v>
      </c>
      <c r="L12" s="394" t="s">
        <v>1252</v>
      </c>
      <c r="M12" s="392"/>
      <c r="AD12" s="90"/>
      <c r="AE12" s="90"/>
    </row>
    <row r="13" spans="1:31" ht="14.45" customHeight="1" thickBot="1">
      <c r="A13" s="594">
        <v>1997</v>
      </c>
      <c r="B13" s="208">
        <v>12</v>
      </c>
      <c r="C13" s="210" t="s">
        <v>71</v>
      </c>
      <c r="D13" s="212" t="s">
        <v>90</v>
      </c>
      <c r="E13" s="207" t="s">
        <v>138</v>
      </c>
      <c r="F13" s="207" t="s">
        <v>364</v>
      </c>
      <c r="G13" s="493" t="s">
        <v>511</v>
      </c>
      <c r="H13" s="399" t="s">
        <v>1420</v>
      </c>
      <c r="I13" s="378" t="s">
        <v>596</v>
      </c>
      <c r="J13" s="384" t="s">
        <v>740</v>
      </c>
      <c r="K13" s="380" t="s">
        <v>741</v>
      </c>
      <c r="L13" s="394" t="s">
        <v>1253</v>
      </c>
      <c r="M13" s="392"/>
      <c r="AD13" s="90"/>
      <c r="AE13" s="90"/>
    </row>
    <row r="14" spans="1:31" ht="14.45" customHeight="1">
      <c r="A14" s="594">
        <v>1998</v>
      </c>
      <c r="B14" s="203"/>
      <c r="C14" s="210" t="s">
        <v>88</v>
      </c>
      <c r="D14" s="212" t="s">
        <v>114</v>
      </c>
      <c r="E14" s="207" t="s">
        <v>139</v>
      </c>
      <c r="F14" s="207" t="s">
        <v>365</v>
      </c>
      <c r="G14" s="493" t="s">
        <v>512</v>
      </c>
      <c r="H14" s="399" t="s">
        <v>1252</v>
      </c>
      <c r="I14" s="378" t="s">
        <v>597</v>
      </c>
      <c r="J14" s="384" t="s">
        <v>742</v>
      </c>
      <c r="K14" s="380" t="s">
        <v>743</v>
      </c>
      <c r="L14" s="394" t="s">
        <v>1254</v>
      </c>
      <c r="M14" s="392"/>
      <c r="N14" s="187"/>
      <c r="O14" s="187"/>
      <c r="P14" s="188"/>
      <c r="Q14" s="187"/>
      <c r="R14" s="187"/>
      <c r="S14" s="187"/>
      <c r="T14" s="187"/>
      <c r="U14" s="187"/>
      <c r="V14" s="189"/>
      <c r="AD14" s="90"/>
      <c r="AE14" s="90"/>
    </row>
    <row r="15" spans="1:31" ht="14.45" customHeight="1" thickBot="1">
      <c r="A15" s="594">
        <v>1999</v>
      </c>
      <c r="B15" s="203"/>
      <c r="C15" s="210" t="s">
        <v>77</v>
      </c>
      <c r="D15" s="212" t="s">
        <v>115</v>
      </c>
      <c r="E15" s="207" t="s">
        <v>140</v>
      </c>
      <c r="F15" s="207" t="s">
        <v>366</v>
      </c>
      <c r="G15" s="493" t="s">
        <v>513</v>
      </c>
      <c r="H15" s="399" t="s">
        <v>951</v>
      </c>
      <c r="I15" s="378" t="s">
        <v>598</v>
      </c>
      <c r="J15" s="384" t="s">
        <v>478</v>
      </c>
      <c r="K15" s="386" t="s">
        <v>744</v>
      </c>
      <c r="L15" s="394" t="s">
        <v>1255</v>
      </c>
      <c r="M15" s="391"/>
      <c r="N15" s="308" t="s">
        <v>550</v>
      </c>
      <c r="O15" s="206"/>
      <c r="P15" s="184"/>
      <c r="Q15" s="183"/>
      <c r="R15" s="183"/>
      <c r="S15" s="183"/>
      <c r="T15" s="183"/>
      <c r="U15" s="183"/>
      <c r="V15" s="191"/>
      <c r="AD15" s="90"/>
      <c r="AE15" s="90"/>
    </row>
    <row r="16" spans="1:31" ht="14.45" customHeight="1" thickBot="1">
      <c r="A16" s="594">
        <v>2000</v>
      </c>
      <c r="B16" s="215" t="s">
        <v>126</v>
      </c>
      <c r="C16" s="210" t="s">
        <v>70</v>
      </c>
      <c r="D16" s="212" t="s">
        <v>103</v>
      </c>
      <c r="E16" s="207" t="s">
        <v>141</v>
      </c>
      <c r="F16" s="207" t="s">
        <v>368</v>
      </c>
      <c r="G16" s="493" t="s">
        <v>1576</v>
      </c>
      <c r="H16" s="399" t="s">
        <v>1268</v>
      </c>
      <c r="I16" s="378" t="s">
        <v>599</v>
      </c>
      <c r="J16" s="384" t="s">
        <v>745</v>
      </c>
      <c r="K16" s="380" t="s">
        <v>746</v>
      </c>
      <c r="L16" s="394" t="s">
        <v>1256</v>
      </c>
      <c r="M16" s="392"/>
      <c r="N16" s="193"/>
      <c r="O16" s="193"/>
      <c r="P16" s="194"/>
      <c r="Q16" s="193"/>
      <c r="R16" s="193"/>
      <c r="S16" s="193"/>
      <c r="T16" s="193"/>
      <c r="U16" s="193"/>
      <c r="V16" s="195"/>
      <c r="AD16" s="90"/>
      <c r="AE16" s="90"/>
    </row>
    <row r="17" spans="1:31" ht="14.45" customHeight="1">
      <c r="A17" s="594">
        <v>2001</v>
      </c>
      <c r="B17" s="207">
        <v>1</v>
      </c>
      <c r="C17" s="210" t="s">
        <v>78</v>
      </c>
      <c r="D17" s="212" t="s">
        <v>116</v>
      </c>
      <c r="E17" s="207" t="s">
        <v>142</v>
      </c>
      <c r="F17" s="207" t="s">
        <v>369</v>
      </c>
      <c r="G17" s="493" t="s">
        <v>1577</v>
      </c>
      <c r="H17" s="399" t="s">
        <v>1421</v>
      </c>
      <c r="I17" s="378" t="s">
        <v>600</v>
      </c>
      <c r="J17" s="384" t="s">
        <v>747</v>
      </c>
      <c r="K17" s="380" t="s">
        <v>748</v>
      </c>
      <c r="L17" s="394" t="s">
        <v>1257</v>
      </c>
      <c r="M17" s="392"/>
      <c r="AD17" s="90"/>
      <c r="AE17" s="90"/>
    </row>
    <row r="18" spans="1:31" ht="14.45" customHeight="1">
      <c r="A18" s="594">
        <v>2002</v>
      </c>
      <c r="B18" s="207">
        <v>2</v>
      </c>
      <c r="C18" s="210" t="s">
        <v>68</v>
      </c>
      <c r="D18" s="212" t="s">
        <v>91</v>
      </c>
      <c r="E18" s="207" t="s">
        <v>143</v>
      </c>
      <c r="F18" s="207" t="s">
        <v>370</v>
      </c>
      <c r="G18" s="493" t="s">
        <v>516</v>
      </c>
      <c r="H18" s="399" t="s">
        <v>700</v>
      </c>
      <c r="I18" s="378" t="s">
        <v>601</v>
      </c>
      <c r="J18" s="384" t="s">
        <v>749</v>
      </c>
      <c r="K18" s="380" t="s">
        <v>750</v>
      </c>
      <c r="L18" s="394" t="s">
        <v>1258</v>
      </c>
      <c r="M18" s="392"/>
      <c r="AD18" s="90"/>
      <c r="AE18" s="90"/>
    </row>
    <row r="19" spans="1:31" ht="14.45" customHeight="1">
      <c r="A19" s="594">
        <v>2003</v>
      </c>
      <c r="B19" s="207">
        <v>3</v>
      </c>
      <c r="C19" s="210" t="s">
        <v>79</v>
      </c>
      <c r="D19" s="212" t="s">
        <v>104</v>
      </c>
      <c r="E19" s="207" t="s">
        <v>144</v>
      </c>
      <c r="F19" s="207" t="s">
        <v>1457</v>
      </c>
      <c r="G19" s="493" t="s">
        <v>1469</v>
      </c>
      <c r="H19" s="399" t="s">
        <v>1328</v>
      </c>
      <c r="I19" s="378" t="s">
        <v>602</v>
      </c>
      <c r="J19" s="384" t="s">
        <v>751</v>
      </c>
      <c r="K19" s="380" t="s">
        <v>752</v>
      </c>
      <c r="L19" s="394" t="s">
        <v>1259</v>
      </c>
      <c r="M19" s="392"/>
      <c r="AD19" s="90"/>
      <c r="AE19" s="90"/>
    </row>
    <row r="20" spans="1:31" ht="14.45" customHeight="1">
      <c r="A20" s="594">
        <v>2004</v>
      </c>
      <c r="B20" s="207">
        <v>4</v>
      </c>
      <c r="C20" s="210" t="s">
        <v>69</v>
      </c>
      <c r="D20" s="212" t="s">
        <v>117</v>
      </c>
      <c r="E20" s="207" t="s">
        <v>145</v>
      </c>
      <c r="F20" s="207" t="s">
        <v>1458</v>
      </c>
      <c r="G20" s="493" t="s">
        <v>1470</v>
      </c>
      <c r="H20" s="399" t="s">
        <v>1407</v>
      </c>
      <c r="I20" s="378" t="s">
        <v>603</v>
      </c>
      <c r="J20" s="384" t="s">
        <v>753</v>
      </c>
      <c r="K20" s="380" t="s">
        <v>754</v>
      </c>
      <c r="L20" s="394" t="s">
        <v>1260</v>
      </c>
      <c r="M20" s="392"/>
      <c r="AD20" s="90"/>
      <c r="AE20" s="90"/>
    </row>
    <row r="21" spans="1:31" ht="14.45" customHeight="1">
      <c r="A21" s="594">
        <v>2005</v>
      </c>
      <c r="B21" s="207">
        <v>5</v>
      </c>
      <c r="C21" s="210" t="s">
        <v>65</v>
      </c>
      <c r="D21" s="212" t="s">
        <v>105</v>
      </c>
      <c r="E21" s="207" t="s">
        <v>146</v>
      </c>
      <c r="F21" s="207" t="s">
        <v>372</v>
      </c>
      <c r="G21" s="493" t="s">
        <v>517</v>
      </c>
      <c r="H21" s="399" t="s">
        <v>701</v>
      </c>
      <c r="I21" s="378" t="s">
        <v>604</v>
      </c>
      <c r="J21" s="384" t="s">
        <v>755</v>
      </c>
      <c r="K21" s="380" t="s">
        <v>756</v>
      </c>
      <c r="L21" s="394" t="s">
        <v>1261</v>
      </c>
      <c r="M21" s="392"/>
      <c r="AD21" s="90"/>
      <c r="AE21" s="90"/>
    </row>
    <row r="22" spans="1:31" ht="14.45" customHeight="1">
      <c r="A22" s="594">
        <v>2006</v>
      </c>
      <c r="B22" s="207">
        <v>6</v>
      </c>
      <c r="C22" s="210" t="s">
        <v>80</v>
      </c>
      <c r="D22" s="212" t="s">
        <v>118</v>
      </c>
      <c r="E22" s="207" t="s">
        <v>147</v>
      </c>
      <c r="F22" s="207" t="s">
        <v>373</v>
      </c>
      <c r="G22" s="493" t="s">
        <v>518</v>
      </c>
      <c r="H22" s="399" t="s">
        <v>1422</v>
      </c>
      <c r="I22" s="378" t="s">
        <v>605</v>
      </c>
      <c r="J22" s="384" t="s">
        <v>757</v>
      </c>
      <c r="K22" s="380" t="s">
        <v>758</v>
      </c>
      <c r="L22" s="394" t="s">
        <v>1262</v>
      </c>
      <c r="M22" s="392"/>
      <c r="AD22" s="90"/>
      <c r="AE22" s="90"/>
    </row>
    <row r="23" spans="1:31" ht="14.45" customHeight="1">
      <c r="A23" s="594">
        <v>2007</v>
      </c>
      <c r="B23" s="207">
        <v>7</v>
      </c>
      <c r="C23" s="210" t="s">
        <v>61</v>
      </c>
      <c r="D23" s="212" t="s">
        <v>106</v>
      </c>
      <c r="E23" s="207" t="s">
        <v>148</v>
      </c>
      <c r="F23" s="207" t="s">
        <v>374</v>
      </c>
      <c r="G23" s="493" t="s">
        <v>519</v>
      </c>
      <c r="H23" s="399" t="s">
        <v>1423</v>
      </c>
      <c r="I23" s="378" t="s">
        <v>606</v>
      </c>
      <c r="J23" s="384" t="s">
        <v>759</v>
      </c>
      <c r="K23" s="380" t="s">
        <v>760</v>
      </c>
      <c r="L23" s="394" t="s">
        <v>1263</v>
      </c>
      <c r="M23" s="392"/>
      <c r="AD23" s="90"/>
      <c r="AE23" s="90"/>
    </row>
    <row r="24" spans="1:31" ht="14.45" customHeight="1">
      <c r="A24" s="594">
        <v>2008</v>
      </c>
      <c r="B24" s="207">
        <v>8</v>
      </c>
      <c r="C24" s="210" t="s">
        <v>64</v>
      </c>
      <c r="D24" s="212" t="s">
        <v>119</v>
      </c>
      <c r="E24" s="207" t="s">
        <v>149</v>
      </c>
      <c r="F24" s="207" t="s">
        <v>375</v>
      </c>
      <c r="G24" s="493" t="s">
        <v>520</v>
      </c>
      <c r="H24" s="399" t="s">
        <v>1424</v>
      </c>
      <c r="I24" s="378" t="s">
        <v>607</v>
      </c>
      <c r="J24" s="384" t="s">
        <v>761</v>
      </c>
      <c r="K24" s="380" t="s">
        <v>762</v>
      </c>
      <c r="L24" s="394" t="s">
        <v>1264</v>
      </c>
      <c r="M24" s="392"/>
      <c r="AD24" s="90"/>
      <c r="AE24" s="90"/>
    </row>
    <row r="25" spans="1:31" ht="14.45" customHeight="1">
      <c r="A25" s="209">
        <v>2009</v>
      </c>
      <c r="B25" s="207">
        <v>9</v>
      </c>
      <c r="C25" s="210" t="s">
        <v>63</v>
      </c>
      <c r="D25" s="212" t="s">
        <v>92</v>
      </c>
      <c r="E25" s="207" t="s">
        <v>150</v>
      </c>
      <c r="F25" s="207" t="s">
        <v>376</v>
      </c>
      <c r="G25" s="493" t="s">
        <v>521</v>
      </c>
      <c r="H25" s="399" t="s">
        <v>1425</v>
      </c>
      <c r="I25" s="378" t="s">
        <v>608</v>
      </c>
      <c r="J25" s="384" t="s">
        <v>763</v>
      </c>
      <c r="K25" s="380" t="s">
        <v>764</v>
      </c>
      <c r="L25" s="394" t="s">
        <v>1265</v>
      </c>
      <c r="M25" s="392"/>
      <c r="AD25" s="90"/>
      <c r="AE25" s="90"/>
    </row>
    <row r="26" spans="1:31" ht="14.45" customHeight="1">
      <c r="A26" s="209">
        <v>2010</v>
      </c>
      <c r="B26" s="207">
        <v>10</v>
      </c>
      <c r="C26" s="210" t="s">
        <v>58</v>
      </c>
      <c r="D26" s="212" t="s">
        <v>107</v>
      </c>
      <c r="E26" s="207" t="s">
        <v>151</v>
      </c>
      <c r="F26" s="207" t="s">
        <v>377</v>
      </c>
      <c r="G26" s="493" t="s">
        <v>522</v>
      </c>
      <c r="H26" s="400" t="s">
        <v>1426</v>
      </c>
      <c r="I26" s="378" t="s">
        <v>609</v>
      </c>
      <c r="J26" s="384" t="s">
        <v>765</v>
      </c>
      <c r="K26" s="380" t="s">
        <v>766</v>
      </c>
      <c r="L26" s="394" t="s">
        <v>1266</v>
      </c>
      <c r="M26" s="392"/>
      <c r="AD26" s="90"/>
      <c r="AE26" s="90"/>
    </row>
    <row r="27" spans="1:31" ht="14.45" customHeight="1">
      <c r="A27" s="209">
        <v>2011</v>
      </c>
      <c r="B27" s="207">
        <v>11</v>
      </c>
      <c r="C27" s="210" t="s">
        <v>73</v>
      </c>
      <c r="D27" s="212" t="s">
        <v>108</v>
      </c>
      <c r="E27" s="207" t="s">
        <v>152</v>
      </c>
      <c r="F27" s="207" t="s">
        <v>378</v>
      </c>
      <c r="G27" s="493" t="s">
        <v>523</v>
      </c>
      <c r="H27" s="323"/>
      <c r="I27" s="378" t="s">
        <v>610</v>
      </c>
      <c r="J27" s="384" t="s">
        <v>767</v>
      </c>
      <c r="K27" s="380" t="s">
        <v>768</v>
      </c>
      <c r="L27" s="394" t="s">
        <v>1267</v>
      </c>
      <c r="M27" s="392"/>
      <c r="AD27" s="90"/>
      <c r="AE27" s="90"/>
    </row>
    <row r="28" spans="1:31" ht="14.45" customHeight="1">
      <c r="A28" s="209">
        <v>2012</v>
      </c>
      <c r="B28" s="207">
        <v>12</v>
      </c>
      <c r="C28" s="210" t="s">
        <v>75</v>
      </c>
      <c r="D28" s="212" t="s">
        <v>93</v>
      </c>
      <c r="E28" s="207" t="s">
        <v>153</v>
      </c>
      <c r="F28" s="207" t="s">
        <v>379</v>
      </c>
      <c r="G28" s="493" t="s">
        <v>524</v>
      </c>
      <c r="H28" s="323"/>
      <c r="I28" s="378" t="s">
        <v>611</v>
      </c>
      <c r="J28" s="384" t="s">
        <v>769</v>
      </c>
      <c r="K28" s="380" t="s">
        <v>770</v>
      </c>
      <c r="L28" s="394" t="s">
        <v>951</v>
      </c>
      <c r="M28" s="392"/>
      <c r="AD28" s="90"/>
      <c r="AE28" s="90"/>
    </row>
    <row r="29" spans="1:31" ht="14.45" customHeight="1">
      <c r="A29" s="209">
        <v>2013</v>
      </c>
      <c r="B29" s="207">
        <v>13</v>
      </c>
      <c r="C29" s="210" t="s">
        <v>81</v>
      </c>
      <c r="D29" s="212" t="s">
        <v>120</v>
      </c>
      <c r="E29" s="207" t="s">
        <v>154</v>
      </c>
      <c r="F29" s="207" t="s">
        <v>380</v>
      </c>
      <c r="G29" s="493" t="s">
        <v>525</v>
      </c>
      <c r="H29" s="323"/>
      <c r="I29" s="378" t="s">
        <v>612</v>
      </c>
      <c r="J29" s="384" t="s">
        <v>771</v>
      </c>
      <c r="K29" s="380" t="s">
        <v>772</v>
      </c>
      <c r="L29" s="394" t="s">
        <v>1268</v>
      </c>
      <c r="M29" s="392"/>
      <c r="AD29" s="90"/>
      <c r="AE29" s="90"/>
    </row>
    <row r="30" spans="1:31" ht="14.45" customHeight="1" thickBot="1">
      <c r="A30" s="209">
        <v>2014</v>
      </c>
      <c r="B30" s="207">
        <v>14</v>
      </c>
      <c r="C30" s="211" t="s">
        <v>62</v>
      </c>
      <c r="D30" s="212" t="s">
        <v>109</v>
      </c>
      <c r="E30" s="207" t="s">
        <v>155</v>
      </c>
      <c r="F30" s="207" t="s">
        <v>381</v>
      </c>
      <c r="G30" s="493" t="s">
        <v>526</v>
      </c>
      <c r="H30" s="323"/>
      <c r="I30" s="378" t="s">
        <v>613</v>
      </c>
      <c r="J30" s="384" t="s">
        <v>773</v>
      </c>
      <c r="K30" s="380" t="s">
        <v>774</v>
      </c>
      <c r="L30" s="395" t="s">
        <v>1269</v>
      </c>
      <c r="M30" s="392"/>
      <c r="AD30" s="90"/>
      <c r="AE30" s="90"/>
    </row>
    <row r="31" spans="1:31" ht="14.45" customHeight="1">
      <c r="A31" s="209">
        <v>2015</v>
      </c>
      <c r="B31" s="207">
        <v>15</v>
      </c>
      <c r="C31" s="204"/>
      <c r="D31" s="212" t="s">
        <v>1592</v>
      </c>
      <c r="E31" s="207" t="s">
        <v>156</v>
      </c>
      <c r="F31" s="207" t="s">
        <v>382</v>
      </c>
      <c r="G31" s="493" t="s">
        <v>527</v>
      </c>
      <c r="H31" s="323"/>
      <c r="I31" s="378" t="s">
        <v>614</v>
      </c>
      <c r="J31" s="384" t="s">
        <v>775</v>
      </c>
      <c r="K31" s="380" t="s">
        <v>776</v>
      </c>
      <c r="L31" s="395" t="s">
        <v>1270</v>
      </c>
      <c r="M31" s="392"/>
      <c r="AD31" s="90"/>
      <c r="AE31" s="90"/>
    </row>
    <row r="32" spans="1:31" ht="14.45" customHeight="1">
      <c r="A32" s="209">
        <v>2016</v>
      </c>
      <c r="B32" s="207">
        <v>16</v>
      </c>
      <c r="C32" s="204"/>
      <c r="D32" s="212" t="s">
        <v>121</v>
      </c>
      <c r="E32" s="207" t="s">
        <v>157</v>
      </c>
      <c r="F32" s="207" t="s">
        <v>383</v>
      </c>
      <c r="G32" s="493" t="s">
        <v>528</v>
      </c>
      <c r="H32" s="323"/>
      <c r="I32" s="378" t="s">
        <v>615</v>
      </c>
      <c r="J32" s="384" t="s">
        <v>777</v>
      </c>
      <c r="K32" s="380" t="s">
        <v>778</v>
      </c>
      <c r="L32" s="395" t="s">
        <v>1271</v>
      </c>
      <c r="M32" s="392"/>
      <c r="AD32" s="90"/>
      <c r="AE32" s="90"/>
    </row>
    <row r="33" spans="1:31" ht="14.45" customHeight="1">
      <c r="A33" s="209">
        <v>2017</v>
      </c>
      <c r="B33" s="207">
        <v>17</v>
      </c>
      <c r="C33" s="203"/>
      <c r="D33" s="212" t="s">
        <v>122</v>
      </c>
      <c r="E33" s="207" t="s">
        <v>158</v>
      </c>
      <c r="F33" s="207" t="s">
        <v>384</v>
      </c>
      <c r="G33" s="493" t="s">
        <v>529</v>
      </c>
      <c r="H33" s="323"/>
      <c r="I33" s="378" t="s">
        <v>616</v>
      </c>
      <c r="J33" s="384" t="s">
        <v>779</v>
      </c>
      <c r="K33" s="380" t="s">
        <v>780</v>
      </c>
      <c r="L33" s="395" t="s">
        <v>1272</v>
      </c>
      <c r="M33" s="392"/>
      <c r="AD33" s="90"/>
      <c r="AE33" s="90"/>
    </row>
    <row r="34" spans="1:31" ht="14.45" customHeight="1">
      <c r="A34" s="209">
        <v>2018</v>
      </c>
      <c r="B34" s="207">
        <v>18</v>
      </c>
      <c r="C34" s="203"/>
      <c r="D34" s="212" t="s">
        <v>123</v>
      </c>
      <c r="E34" s="207" t="s">
        <v>159</v>
      </c>
      <c r="F34" s="207" t="s">
        <v>385</v>
      </c>
      <c r="G34" s="493" t="s">
        <v>530</v>
      </c>
      <c r="H34" s="323"/>
      <c r="I34" s="378" t="s">
        <v>617</v>
      </c>
      <c r="J34" s="384" t="s">
        <v>781</v>
      </c>
      <c r="K34" s="380" t="s">
        <v>782</v>
      </c>
      <c r="L34" s="395" t="s">
        <v>1273</v>
      </c>
      <c r="M34" s="392"/>
      <c r="AD34" s="90"/>
      <c r="AE34" s="90"/>
    </row>
    <row r="35" spans="1:31" ht="14.45" customHeight="1">
      <c r="A35" s="209">
        <v>2019</v>
      </c>
      <c r="B35" s="207">
        <v>19</v>
      </c>
      <c r="C35" s="203"/>
      <c r="D35" s="212" t="s">
        <v>94</v>
      </c>
      <c r="E35" s="207" t="s">
        <v>160</v>
      </c>
      <c r="F35" s="207" t="s">
        <v>386</v>
      </c>
      <c r="G35" s="493" t="s">
        <v>531</v>
      </c>
      <c r="H35" s="323"/>
      <c r="I35" s="378" t="s">
        <v>618</v>
      </c>
      <c r="J35" s="384" t="s">
        <v>783</v>
      </c>
      <c r="K35" s="380" t="s">
        <v>784</v>
      </c>
      <c r="L35" s="395" t="s">
        <v>1274</v>
      </c>
      <c r="M35" s="392"/>
      <c r="AD35" s="90"/>
      <c r="AE35" s="90"/>
    </row>
    <row r="36" spans="1:31" ht="14.45" customHeight="1">
      <c r="A36" s="209">
        <v>2020</v>
      </c>
      <c r="B36" s="207">
        <v>20</v>
      </c>
      <c r="C36" s="203"/>
      <c r="D36" s="212" t="s">
        <v>95</v>
      </c>
      <c r="E36" s="207" t="s">
        <v>161</v>
      </c>
      <c r="F36" s="207" t="s">
        <v>387</v>
      </c>
      <c r="G36" s="493" t="s">
        <v>532</v>
      </c>
      <c r="H36" s="323"/>
      <c r="I36" s="378" t="s">
        <v>619</v>
      </c>
      <c r="J36" s="384" t="s">
        <v>785</v>
      </c>
      <c r="K36" s="380" t="s">
        <v>786</v>
      </c>
      <c r="L36" s="395" t="s">
        <v>1275</v>
      </c>
      <c r="M36" s="392"/>
      <c r="AD36" s="90"/>
      <c r="AE36" s="90"/>
    </row>
    <row r="37" spans="1:31" ht="14.45" customHeight="1">
      <c r="A37" s="207">
        <v>2021</v>
      </c>
      <c r="B37" s="207">
        <v>21</v>
      </c>
      <c r="C37" s="203"/>
      <c r="D37" s="212" t="s">
        <v>96</v>
      </c>
      <c r="E37" s="207" t="s">
        <v>162</v>
      </c>
      <c r="F37" s="207" t="s">
        <v>388</v>
      </c>
      <c r="G37" s="493" t="s">
        <v>533</v>
      </c>
      <c r="H37" s="203"/>
      <c r="I37" s="378" t="s">
        <v>580</v>
      </c>
      <c r="J37" s="384" t="s">
        <v>787</v>
      </c>
      <c r="K37" s="380" t="s">
        <v>788</v>
      </c>
      <c r="L37" s="395" t="s">
        <v>1276</v>
      </c>
      <c r="M37" s="392"/>
      <c r="AD37" s="90"/>
      <c r="AE37" s="90"/>
    </row>
    <row r="38" spans="1:31" ht="14.45" customHeight="1" thickBot="1">
      <c r="A38" s="207">
        <v>2022</v>
      </c>
      <c r="B38" s="207">
        <v>22</v>
      </c>
      <c r="C38" s="203"/>
      <c r="D38" s="213" t="s">
        <v>124</v>
      </c>
      <c r="E38" s="207" t="s">
        <v>163</v>
      </c>
      <c r="F38" s="207" t="s">
        <v>389</v>
      </c>
      <c r="G38" s="493" t="s">
        <v>534</v>
      </c>
      <c r="H38" s="203"/>
      <c r="I38" s="378" t="s">
        <v>620</v>
      </c>
      <c r="J38" s="384" t="s">
        <v>789</v>
      </c>
      <c r="K38" s="380" t="s">
        <v>790</v>
      </c>
      <c r="L38" s="395" t="s">
        <v>1277</v>
      </c>
      <c r="M38" s="392"/>
      <c r="AD38" s="90"/>
      <c r="AE38" s="90"/>
    </row>
    <row r="39" spans="1:31" ht="14.45" customHeight="1">
      <c r="A39" s="207">
        <v>2023</v>
      </c>
      <c r="B39" s="207">
        <v>23</v>
      </c>
      <c r="C39" s="203"/>
      <c r="D39" s="205"/>
      <c r="E39" s="207" t="s">
        <v>164</v>
      </c>
      <c r="F39" s="207" t="s">
        <v>390</v>
      </c>
      <c r="G39" s="493" t="s">
        <v>535</v>
      </c>
      <c r="H39" s="203"/>
      <c r="I39" s="378" t="s">
        <v>621</v>
      </c>
      <c r="J39" s="384" t="s">
        <v>791</v>
      </c>
      <c r="K39" s="380" t="s">
        <v>792</v>
      </c>
      <c r="L39" s="395" t="s">
        <v>1278</v>
      </c>
      <c r="M39" s="392"/>
      <c r="AD39" s="90"/>
      <c r="AE39" s="90"/>
    </row>
    <row r="40" spans="1:31" ht="14.45" customHeight="1">
      <c r="A40" s="207">
        <v>2024</v>
      </c>
      <c r="B40" s="207">
        <v>24</v>
      </c>
      <c r="C40" s="203"/>
      <c r="D40" s="205"/>
      <c r="E40" s="207" t="s">
        <v>165</v>
      </c>
      <c r="F40" s="207" t="s">
        <v>391</v>
      </c>
      <c r="G40" s="493" t="s">
        <v>536</v>
      </c>
      <c r="H40" s="203"/>
      <c r="I40" s="378" t="s">
        <v>622</v>
      </c>
      <c r="J40" s="384" t="s">
        <v>793</v>
      </c>
      <c r="K40" s="380" t="s">
        <v>794</v>
      </c>
      <c r="L40" s="395" t="s">
        <v>1279</v>
      </c>
      <c r="M40" s="392"/>
      <c r="AD40" s="90"/>
      <c r="AE40" s="90"/>
    </row>
    <row r="41" spans="1:31" ht="14.45" customHeight="1">
      <c r="A41" s="207">
        <v>2025</v>
      </c>
      <c r="B41" s="207">
        <v>25</v>
      </c>
      <c r="C41" s="203"/>
      <c r="D41" s="205"/>
      <c r="E41" s="207" t="s">
        <v>166</v>
      </c>
      <c r="F41" s="207" t="s">
        <v>392</v>
      </c>
      <c r="G41" s="493" t="s">
        <v>537</v>
      </c>
      <c r="H41" s="203"/>
      <c r="I41" s="378" t="s">
        <v>623</v>
      </c>
      <c r="J41" s="384" t="s">
        <v>795</v>
      </c>
      <c r="K41" s="380" t="s">
        <v>796</v>
      </c>
      <c r="L41" s="395" t="s">
        <v>1280</v>
      </c>
      <c r="M41" s="392"/>
      <c r="AD41" s="90"/>
      <c r="AE41" s="90"/>
    </row>
    <row r="42" spans="1:31" ht="14.45" customHeight="1">
      <c r="A42" s="207">
        <v>2026</v>
      </c>
      <c r="B42" s="207">
        <v>26</v>
      </c>
      <c r="C42" s="203"/>
      <c r="D42" s="205"/>
      <c r="E42" s="207" t="s">
        <v>167</v>
      </c>
      <c r="F42" s="207" t="s">
        <v>393</v>
      </c>
      <c r="G42" s="493" t="s">
        <v>538</v>
      </c>
      <c r="H42" s="203"/>
      <c r="I42" s="378" t="s">
        <v>624</v>
      </c>
      <c r="J42" s="384" t="s">
        <v>797</v>
      </c>
      <c r="K42" s="380" t="s">
        <v>798</v>
      </c>
      <c r="L42" s="395" t="s">
        <v>1281</v>
      </c>
      <c r="M42" s="392"/>
      <c r="AD42" s="90"/>
      <c r="AE42" s="90"/>
    </row>
    <row r="43" spans="1:31" ht="14.45" customHeight="1">
      <c r="A43" s="207">
        <v>2027</v>
      </c>
      <c r="B43" s="207">
        <v>27</v>
      </c>
      <c r="C43" s="203"/>
      <c r="D43" s="205"/>
      <c r="E43" s="207" t="s">
        <v>168</v>
      </c>
      <c r="F43" s="207" t="s">
        <v>394</v>
      </c>
      <c r="G43" s="493" t="s">
        <v>539</v>
      </c>
      <c r="H43" s="203"/>
      <c r="I43" s="378" t="s">
        <v>646</v>
      </c>
      <c r="J43" s="384" t="s">
        <v>799</v>
      </c>
      <c r="K43" s="380" t="s">
        <v>800</v>
      </c>
      <c r="L43" s="395" t="s">
        <v>1282</v>
      </c>
      <c r="M43" s="392"/>
      <c r="AD43" s="90"/>
      <c r="AE43" s="90"/>
    </row>
    <row r="44" spans="1:31" ht="14.45" customHeight="1">
      <c r="A44" s="207">
        <v>2028</v>
      </c>
      <c r="B44" s="207">
        <v>28</v>
      </c>
      <c r="C44" s="203"/>
      <c r="D44" s="205"/>
      <c r="E44" s="207" t="s">
        <v>169</v>
      </c>
      <c r="F44" s="207" t="s">
        <v>395</v>
      </c>
      <c r="G44" s="493" t="s">
        <v>541</v>
      </c>
      <c r="H44" s="203"/>
      <c r="I44" s="378" t="s">
        <v>647</v>
      </c>
      <c r="J44" s="384" t="s">
        <v>801</v>
      </c>
      <c r="K44" s="380" t="s">
        <v>802</v>
      </c>
      <c r="L44" s="395" t="s">
        <v>1283</v>
      </c>
      <c r="M44" s="392"/>
      <c r="AD44" s="90"/>
      <c r="AE44" s="90"/>
    </row>
    <row r="45" spans="1:31" ht="14.45" customHeight="1">
      <c r="A45" s="207">
        <v>2029</v>
      </c>
      <c r="B45" s="207">
        <v>29</v>
      </c>
      <c r="C45" s="203"/>
      <c r="D45" s="205"/>
      <c r="E45" s="207" t="s">
        <v>170</v>
      </c>
      <c r="F45" s="207" t="s">
        <v>396</v>
      </c>
      <c r="G45" s="493" t="s">
        <v>540</v>
      </c>
      <c r="H45" s="203"/>
      <c r="I45" s="378" t="s">
        <v>648</v>
      </c>
      <c r="J45" s="384" t="s">
        <v>803</v>
      </c>
      <c r="K45" s="380" t="s">
        <v>804</v>
      </c>
      <c r="L45" s="395" t="s">
        <v>1284</v>
      </c>
      <c r="M45" s="392"/>
      <c r="AD45" s="90"/>
      <c r="AE45" s="90"/>
    </row>
    <row r="46" spans="1:31" ht="14.45" customHeight="1" thickBot="1">
      <c r="A46" s="208">
        <v>2030</v>
      </c>
      <c r="B46" s="207">
        <v>30</v>
      </c>
      <c r="C46" s="203"/>
      <c r="D46" s="205"/>
      <c r="E46" s="207" t="s">
        <v>171</v>
      </c>
      <c r="F46" s="208" t="s">
        <v>397</v>
      </c>
      <c r="G46" s="494" t="s">
        <v>1578</v>
      </c>
      <c r="H46" s="203"/>
      <c r="I46" s="378" t="s">
        <v>649</v>
      </c>
      <c r="J46" s="384" t="s">
        <v>805</v>
      </c>
      <c r="K46" s="380" t="s">
        <v>806</v>
      </c>
      <c r="L46" s="395" t="s">
        <v>1285</v>
      </c>
      <c r="M46" s="392"/>
      <c r="AD46" s="90"/>
      <c r="AE46" s="90"/>
    </row>
    <row r="47" spans="1:31" ht="14.45" customHeight="1" thickBot="1">
      <c r="A47" s="203"/>
      <c r="B47" s="208">
        <v>31</v>
      </c>
      <c r="C47" s="203"/>
      <c r="D47" s="205"/>
      <c r="E47" s="207" t="s">
        <v>172</v>
      </c>
      <c r="F47" s="99"/>
      <c r="G47" s="99"/>
      <c r="H47" s="203"/>
      <c r="I47" s="378" t="s">
        <v>650</v>
      </c>
      <c r="J47" s="384" t="s">
        <v>807</v>
      </c>
      <c r="K47" s="380" t="s">
        <v>808</v>
      </c>
      <c r="L47" s="395" t="s">
        <v>700</v>
      </c>
      <c r="M47" s="392"/>
      <c r="AD47" s="90"/>
      <c r="AE47" s="90"/>
    </row>
    <row r="48" spans="1:31" ht="14.45" customHeight="1">
      <c r="A48" s="203"/>
      <c r="B48" s="203"/>
      <c r="C48" s="203"/>
      <c r="D48" s="205"/>
      <c r="E48" s="207" t="s">
        <v>173</v>
      </c>
      <c r="F48" s="99"/>
      <c r="G48" s="99"/>
      <c r="H48" s="203"/>
      <c r="I48" s="378" t="s">
        <v>651</v>
      </c>
      <c r="J48" s="384" t="s">
        <v>809</v>
      </c>
      <c r="K48" s="380" t="s">
        <v>810</v>
      </c>
      <c r="L48" s="395" t="s">
        <v>1286</v>
      </c>
      <c r="M48" s="392"/>
      <c r="AD48" s="90"/>
      <c r="AE48" s="90"/>
    </row>
    <row r="49" spans="1:31" ht="14.45" customHeight="1">
      <c r="A49" s="203"/>
      <c r="B49" s="203"/>
      <c r="C49" s="203"/>
      <c r="D49" s="205"/>
      <c r="E49" s="207" t="s">
        <v>174</v>
      </c>
      <c r="F49" s="99"/>
      <c r="G49" s="99"/>
      <c r="H49" s="203"/>
      <c r="I49" s="378" t="s">
        <v>652</v>
      </c>
      <c r="J49" s="384" t="s">
        <v>811</v>
      </c>
      <c r="K49" s="380" t="s">
        <v>812</v>
      </c>
      <c r="L49" s="395" t="s">
        <v>1287</v>
      </c>
      <c r="M49" s="392"/>
      <c r="AD49" s="90"/>
      <c r="AE49" s="90"/>
    </row>
    <row r="50" spans="1:31" ht="14.45" customHeight="1">
      <c r="A50" s="203"/>
      <c r="B50" s="203"/>
      <c r="C50" s="203"/>
      <c r="D50" s="205"/>
      <c r="E50" s="207" t="s">
        <v>175</v>
      </c>
      <c r="F50" s="99"/>
      <c r="G50" s="99"/>
      <c r="H50" s="203"/>
      <c r="I50" s="378" t="s">
        <v>653</v>
      </c>
      <c r="J50" s="384" t="s">
        <v>813</v>
      </c>
      <c r="K50" s="380" t="s">
        <v>814</v>
      </c>
      <c r="L50" s="395" t="s">
        <v>1288</v>
      </c>
      <c r="M50" s="392"/>
      <c r="AD50" s="90"/>
      <c r="AE50" s="90"/>
    </row>
    <row r="51" spans="1:31" ht="14.45" customHeight="1">
      <c r="A51" s="203"/>
      <c r="B51" s="203"/>
      <c r="C51" s="203"/>
      <c r="D51" s="205"/>
      <c r="E51" s="207" t="s">
        <v>176</v>
      </c>
      <c r="F51" s="99"/>
      <c r="G51" s="99"/>
      <c r="H51" s="203"/>
      <c r="I51" s="378" t="s">
        <v>654</v>
      </c>
      <c r="J51" s="384" t="s">
        <v>815</v>
      </c>
      <c r="K51" s="380" t="s">
        <v>816</v>
      </c>
      <c r="L51" s="395" t="s">
        <v>1289</v>
      </c>
      <c r="M51" s="392"/>
      <c r="AD51" s="90"/>
      <c r="AE51" s="90"/>
    </row>
    <row r="52" spans="1:31" ht="14.45" customHeight="1">
      <c r="A52" s="639" t="s">
        <v>1472</v>
      </c>
      <c r="B52" s="203"/>
      <c r="C52" s="203"/>
      <c r="D52" s="205"/>
      <c r="E52" s="207" t="s">
        <v>177</v>
      </c>
      <c r="F52" s="99"/>
      <c r="G52" s="99"/>
      <c r="H52" s="203"/>
      <c r="I52" s="378" t="s">
        <v>655</v>
      </c>
      <c r="J52" s="384" t="s">
        <v>817</v>
      </c>
      <c r="K52" s="380" t="s">
        <v>818</v>
      </c>
      <c r="L52" s="395" t="s">
        <v>1290</v>
      </c>
      <c r="M52" s="392"/>
      <c r="AD52" s="90"/>
      <c r="AE52" s="90"/>
    </row>
    <row r="53" spans="1:31" ht="14.45" customHeight="1">
      <c r="A53" s="639">
        <v>1.5</v>
      </c>
      <c r="B53" s="203"/>
      <c r="C53" s="203"/>
      <c r="D53" s="205"/>
      <c r="E53" s="207" t="s">
        <v>178</v>
      </c>
      <c r="F53" s="99"/>
      <c r="G53" s="99"/>
      <c r="H53" s="203"/>
      <c r="I53" s="378" t="s">
        <v>656</v>
      </c>
      <c r="J53" s="384" t="s">
        <v>819</v>
      </c>
      <c r="K53" s="380" t="s">
        <v>820</v>
      </c>
      <c r="L53" s="395" t="s">
        <v>1291</v>
      </c>
      <c r="M53" s="392"/>
      <c r="AD53" s="90"/>
      <c r="AE53" s="90"/>
    </row>
    <row r="54" spans="1:31" ht="14.45" customHeight="1">
      <c r="A54" s="639">
        <v>1.6</v>
      </c>
      <c r="B54" s="203"/>
      <c r="C54" s="203"/>
      <c r="D54" s="205"/>
      <c r="E54" s="207" t="s">
        <v>179</v>
      </c>
      <c r="F54" s="99"/>
      <c r="G54" s="99"/>
      <c r="H54" s="203"/>
      <c r="I54" s="378" t="s">
        <v>657</v>
      </c>
      <c r="J54" s="384" t="s">
        <v>821</v>
      </c>
      <c r="K54" s="380" t="s">
        <v>822</v>
      </c>
      <c r="L54" s="395" t="s">
        <v>1292</v>
      </c>
      <c r="M54" s="392"/>
      <c r="AD54" s="90"/>
      <c r="AE54" s="90"/>
    </row>
    <row r="55" spans="1:31" ht="14.45" customHeight="1">
      <c r="A55" s="639">
        <v>1.8</v>
      </c>
      <c r="B55" s="203"/>
      <c r="C55" s="203"/>
      <c r="D55" s="205"/>
      <c r="E55" s="207" t="s">
        <v>180</v>
      </c>
      <c r="F55" s="99"/>
      <c r="G55" s="99"/>
      <c r="H55" s="203"/>
      <c r="I55" s="378" t="s">
        <v>658</v>
      </c>
      <c r="J55" s="384" t="s">
        <v>823</v>
      </c>
      <c r="K55" s="380" t="s">
        <v>824</v>
      </c>
      <c r="L55" s="395" t="s">
        <v>1293</v>
      </c>
      <c r="M55" s="392"/>
      <c r="AD55" s="90"/>
      <c r="AE55" s="90"/>
    </row>
    <row r="56" spans="1:31" ht="14.45" customHeight="1">
      <c r="A56" s="639">
        <v>2</v>
      </c>
      <c r="B56" s="203"/>
      <c r="C56" s="203"/>
      <c r="D56" s="205"/>
      <c r="E56" s="207" t="s">
        <v>181</v>
      </c>
      <c r="F56" s="99"/>
      <c r="G56" s="99"/>
      <c r="H56" s="203"/>
      <c r="I56" s="378" t="s">
        <v>659</v>
      </c>
      <c r="J56" s="384" t="s">
        <v>825</v>
      </c>
      <c r="K56" s="380" t="s">
        <v>826</v>
      </c>
      <c r="L56" s="395" t="s">
        <v>1294</v>
      </c>
      <c r="M56" s="392"/>
      <c r="AD56" s="90"/>
      <c r="AE56" s="90"/>
    </row>
    <row r="57" spans="1:31" ht="14.45" customHeight="1">
      <c r="A57" s="639">
        <v>2.2000000000000002</v>
      </c>
      <c r="B57" s="203"/>
      <c r="C57" s="203"/>
      <c r="D57" s="205"/>
      <c r="E57" s="207" t="s">
        <v>182</v>
      </c>
      <c r="F57" s="99"/>
      <c r="G57" s="99"/>
      <c r="H57" s="203"/>
      <c r="I57" s="378" t="s">
        <v>660</v>
      </c>
      <c r="J57" s="384" t="s">
        <v>827</v>
      </c>
      <c r="K57" s="380" t="s">
        <v>828</v>
      </c>
      <c r="L57" s="395" t="s">
        <v>1295</v>
      </c>
      <c r="M57" s="392"/>
      <c r="AD57" s="90"/>
      <c r="AE57" s="90"/>
    </row>
    <row r="58" spans="1:31" ht="14.45" customHeight="1">
      <c r="A58" s="639">
        <v>2.4</v>
      </c>
      <c r="B58" s="203"/>
      <c r="C58" s="203"/>
      <c r="D58" s="205"/>
      <c r="E58" s="207" t="s">
        <v>183</v>
      </c>
      <c r="F58" s="99"/>
      <c r="G58" s="99"/>
      <c r="H58" s="203"/>
      <c r="I58" s="378" t="s">
        <v>661</v>
      </c>
      <c r="J58" s="384" t="s">
        <v>479</v>
      </c>
      <c r="K58" s="386" t="s">
        <v>829</v>
      </c>
      <c r="L58" s="395" t="s">
        <v>1296</v>
      </c>
      <c r="M58" s="391"/>
      <c r="AD58" s="90"/>
      <c r="AE58" s="90"/>
    </row>
    <row r="59" spans="1:31" ht="14.45" customHeight="1">
      <c r="A59" s="639">
        <v>2.5</v>
      </c>
      <c r="B59" s="203"/>
      <c r="C59" s="203"/>
      <c r="D59" s="205"/>
      <c r="E59" s="207" t="s">
        <v>184</v>
      </c>
      <c r="F59" s="99"/>
      <c r="G59" s="99"/>
      <c r="H59" s="203"/>
      <c r="I59" s="378" t="s">
        <v>625</v>
      </c>
      <c r="J59" s="384" t="s">
        <v>830</v>
      </c>
      <c r="K59" s="380" t="s">
        <v>831</v>
      </c>
      <c r="L59" s="395" t="s">
        <v>1297</v>
      </c>
      <c r="M59" s="392"/>
      <c r="AD59" s="90"/>
      <c r="AE59" s="90"/>
    </row>
    <row r="60" spans="1:31" ht="14.45" customHeight="1">
      <c r="A60" s="203"/>
      <c r="B60" s="203"/>
      <c r="C60" s="203"/>
      <c r="D60" s="205"/>
      <c r="E60" s="207" t="s">
        <v>185</v>
      </c>
      <c r="F60" s="99"/>
      <c r="G60" s="99"/>
      <c r="H60" s="203"/>
      <c r="I60" s="378" t="s">
        <v>626</v>
      </c>
      <c r="J60" s="384" t="s">
        <v>832</v>
      </c>
      <c r="K60" s="380" t="s">
        <v>833</v>
      </c>
      <c r="L60" s="395" t="s">
        <v>1298</v>
      </c>
      <c r="M60" s="392"/>
      <c r="AD60" s="90"/>
      <c r="AE60" s="90"/>
    </row>
    <row r="61" spans="1:31" ht="14.45" customHeight="1">
      <c r="A61" s="203"/>
      <c r="B61" s="203"/>
      <c r="C61" s="203"/>
      <c r="D61" s="205"/>
      <c r="E61" s="207" t="s">
        <v>186</v>
      </c>
      <c r="F61" s="99"/>
      <c r="G61" s="99"/>
      <c r="H61" s="203"/>
      <c r="I61" s="378" t="s">
        <v>627</v>
      </c>
      <c r="J61" s="384" t="s">
        <v>834</v>
      </c>
      <c r="K61" s="380" t="s">
        <v>835</v>
      </c>
      <c r="L61" s="395" t="s">
        <v>1299</v>
      </c>
      <c r="M61" s="392"/>
      <c r="AD61" s="90"/>
      <c r="AE61" s="90"/>
    </row>
    <row r="62" spans="1:31" ht="14.45" customHeight="1">
      <c r="A62" s="203"/>
      <c r="B62" s="203"/>
      <c r="C62" s="203"/>
      <c r="D62" s="205"/>
      <c r="E62" s="207" t="s">
        <v>187</v>
      </c>
      <c r="F62" s="99"/>
      <c r="G62" s="99"/>
      <c r="H62" s="203"/>
      <c r="I62" s="378" t="s">
        <v>638</v>
      </c>
      <c r="J62" s="384" t="s">
        <v>836</v>
      </c>
      <c r="K62" s="380" t="s">
        <v>837</v>
      </c>
      <c r="L62" s="395" t="s">
        <v>1300</v>
      </c>
      <c r="M62" s="392"/>
      <c r="AD62" s="90"/>
      <c r="AE62" s="90"/>
    </row>
    <row r="63" spans="1:31" ht="14.45" customHeight="1">
      <c r="A63" s="203"/>
      <c r="B63" s="203"/>
      <c r="C63" s="203"/>
      <c r="D63" s="205"/>
      <c r="E63" s="207" t="s">
        <v>188</v>
      </c>
      <c r="F63" s="99"/>
      <c r="G63" s="99"/>
      <c r="H63" s="203"/>
      <c r="I63" s="378" t="s">
        <v>628</v>
      </c>
      <c r="J63" s="384" t="s">
        <v>838</v>
      </c>
      <c r="K63" s="380" t="s">
        <v>839</v>
      </c>
      <c r="L63" s="395" t="s">
        <v>1301</v>
      </c>
      <c r="M63" s="392"/>
      <c r="AD63" s="90"/>
      <c r="AE63" s="90"/>
    </row>
    <row r="64" spans="1:31" ht="14.45" customHeight="1">
      <c r="A64" s="203"/>
      <c r="B64" s="203"/>
      <c r="C64" s="203"/>
      <c r="D64" s="205"/>
      <c r="E64" s="207" t="s">
        <v>189</v>
      </c>
      <c r="F64" s="99"/>
      <c r="G64" s="99"/>
      <c r="H64" s="203"/>
      <c r="I64" s="378" t="s">
        <v>629</v>
      </c>
      <c r="J64" s="384" t="s">
        <v>840</v>
      </c>
      <c r="K64" s="380" t="s">
        <v>841</v>
      </c>
      <c r="L64" s="395" t="s">
        <v>1302</v>
      </c>
      <c r="M64" s="392"/>
      <c r="AD64" s="90"/>
      <c r="AE64" s="90"/>
    </row>
    <row r="65" spans="1:31" ht="14.45" customHeight="1">
      <c r="A65" s="203"/>
      <c r="B65" s="203"/>
      <c r="C65" s="203"/>
      <c r="D65" s="205"/>
      <c r="E65" s="207" t="s">
        <v>190</v>
      </c>
      <c r="F65" s="99"/>
      <c r="G65" s="99"/>
      <c r="H65" s="203"/>
      <c r="I65" s="378" t="s">
        <v>630</v>
      </c>
      <c r="J65" s="384" t="s">
        <v>842</v>
      </c>
      <c r="K65" s="380" t="s">
        <v>843</v>
      </c>
      <c r="L65" s="395" t="s">
        <v>1303</v>
      </c>
      <c r="M65" s="392"/>
      <c r="AD65" s="90"/>
      <c r="AE65" s="90"/>
    </row>
    <row r="66" spans="1:31" ht="14.45" customHeight="1">
      <c r="A66" s="203"/>
      <c r="B66" s="203"/>
      <c r="C66" s="203"/>
      <c r="D66" s="205"/>
      <c r="E66" s="207" t="s">
        <v>191</v>
      </c>
      <c r="F66" s="99"/>
      <c r="G66" s="99"/>
      <c r="H66" s="203"/>
      <c r="I66" s="378" t="s">
        <v>631</v>
      </c>
      <c r="J66" s="384" t="s">
        <v>844</v>
      </c>
      <c r="K66" s="380" t="s">
        <v>845</v>
      </c>
      <c r="L66" s="395" t="s">
        <v>1304</v>
      </c>
      <c r="M66" s="392"/>
      <c r="AD66" s="90"/>
      <c r="AE66" s="90"/>
    </row>
    <row r="67" spans="1:31" ht="14.45" customHeight="1">
      <c r="A67" s="203"/>
      <c r="B67" s="203"/>
      <c r="C67" s="203"/>
      <c r="D67" s="205"/>
      <c r="E67" s="207" t="s">
        <v>192</v>
      </c>
      <c r="F67" s="99"/>
      <c r="G67" s="99"/>
      <c r="H67" s="203"/>
      <c r="I67" s="378" t="s">
        <v>632</v>
      </c>
      <c r="J67" s="384" t="s">
        <v>846</v>
      </c>
      <c r="K67" s="380" t="s">
        <v>847</v>
      </c>
      <c r="L67" s="395" t="s">
        <v>1305</v>
      </c>
      <c r="M67" s="392"/>
      <c r="AD67" s="90"/>
      <c r="AE67" s="90"/>
    </row>
    <row r="68" spans="1:31" ht="14.45" customHeight="1">
      <c r="A68" s="203"/>
      <c r="B68" s="203"/>
      <c r="C68" s="203"/>
      <c r="D68" s="205"/>
      <c r="E68" s="207" t="s">
        <v>193</v>
      </c>
      <c r="F68" s="99"/>
      <c r="G68" s="99"/>
      <c r="H68" s="203"/>
      <c r="I68" s="378" t="s">
        <v>633</v>
      </c>
      <c r="J68" s="384" t="s">
        <v>848</v>
      </c>
      <c r="K68" s="380" t="s">
        <v>849</v>
      </c>
      <c r="L68" s="395" t="s">
        <v>1306</v>
      </c>
      <c r="M68" s="392"/>
      <c r="AD68" s="90"/>
      <c r="AE68" s="90"/>
    </row>
    <row r="69" spans="1:31" ht="14.45" customHeight="1">
      <c r="A69" s="203"/>
      <c r="B69" s="203"/>
      <c r="C69" s="203"/>
      <c r="D69" s="205"/>
      <c r="E69" s="207" t="s">
        <v>194</v>
      </c>
      <c r="F69" s="99"/>
      <c r="G69" s="99"/>
      <c r="H69" s="203"/>
      <c r="I69" s="378" t="s">
        <v>634</v>
      </c>
      <c r="J69" s="384" t="s">
        <v>850</v>
      </c>
      <c r="K69" s="380" t="s">
        <v>851</v>
      </c>
      <c r="L69" s="395" t="s">
        <v>1307</v>
      </c>
      <c r="M69" s="392"/>
      <c r="AD69" s="90"/>
      <c r="AE69" s="90"/>
    </row>
    <row r="70" spans="1:31" ht="14.45" customHeight="1">
      <c r="A70" s="203"/>
      <c r="B70" s="203"/>
      <c r="C70" s="203"/>
      <c r="D70" s="205"/>
      <c r="E70" s="207" t="s">
        <v>195</v>
      </c>
      <c r="F70" s="99"/>
      <c r="G70" s="99"/>
      <c r="H70" s="203"/>
      <c r="I70" s="378" t="s">
        <v>635</v>
      </c>
      <c r="J70" s="384" t="s">
        <v>852</v>
      </c>
      <c r="K70" s="380" t="s">
        <v>853</v>
      </c>
      <c r="L70" s="395" t="s">
        <v>1308</v>
      </c>
      <c r="M70" s="392"/>
      <c r="AD70" s="90"/>
      <c r="AE70" s="90"/>
    </row>
    <row r="71" spans="1:31" ht="14.45" customHeight="1">
      <c r="A71" s="203"/>
      <c r="B71" s="203"/>
      <c r="C71" s="203"/>
      <c r="D71" s="205"/>
      <c r="E71" s="207" t="s">
        <v>196</v>
      </c>
      <c r="F71" s="99"/>
      <c r="G71" s="99"/>
      <c r="H71" s="203"/>
      <c r="I71" s="378" t="s">
        <v>636</v>
      </c>
      <c r="J71" s="384" t="s">
        <v>854</v>
      </c>
      <c r="K71" s="380" t="s">
        <v>855</v>
      </c>
      <c r="L71" s="395" t="s">
        <v>1309</v>
      </c>
      <c r="M71" s="392"/>
      <c r="AD71" s="90"/>
      <c r="AE71" s="90"/>
    </row>
    <row r="72" spans="1:31" ht="14.45" customHeight="1">
      <c r="A72" s="203"/>
      <c r="B72" s="203"/>
      <c r="C72" s="203"/>
      <c r="D72" s="205"/>
      <c r="E72" s="207" t="s">
        <v>197</v>
      </c>
      <c r="F72" s="99"/>
      <c r="G72" s="99"/>
      <c r="H72" s="203"/>
      <c r="I72" s="378" t="s">
        <v>637</v>
      </c>
      <c r="J72" s="384" t="s">
        <v>856</v>
      </c>
      <c r="K72" s="380" t="s">
        <v>857</v>
      </c>
      <c r="L72" s="395" t="s">
        <v>1310</v>
      </c>
      <c r="M72" s="392"/>
      <c r="AD72" s="90"/>
      <c r="AE72" s="90"/>
    </row>
    <row r="73" spans="1:31" ht="14.45" customHeight="1">
      <c r="A73" s="203"/>
      <c r="B73" s="203"/>
      <c r="C73" s="203"/>
      <c r="D73" s="205"/>
      <c r="E73" s="207" t="s">
        <v>198</v>
      </c>
      <c r="F73" s="99"/>
      <c r="G73" s="99"/>
      <c r="H73" s="203"/>
      <c r="I73" s="378" t="s">
        <v>665</v>
      </c>
      <c r="J73" s="384" t="s">
        <v>858</v>
      </c>
      <c r="K73" s="380" t="s">
        <v>859</v>
      </c>
      <c r="L73" s="395" t="s">
        <v>1311</v>
      </c>
      <c r="M73" s="392"/>
      <c r="AD73" s="90"/>
      <c r="AE73" s="90"/>
    </row>
    <row r="74" spans="1:31" ht="14.45" customHeight="1">
      <c r="A74" s="203"/>
      <c r="B74" s="203"/>
      <c r="C74" s="203"/>
      <c r="D74" s="205"/>
      <c r="E74" s="207" t="s">
        <v>199</v>
      </c>
      <c r="F74" s="99"/>
      <c r="G74" s="99"/>
      <c r="H74" s="203"/>
      <c r="I74" s="378" t="s">
        <v>666</v>
      </c>
      <c r="J74" s="384" t="s">
        <v>860</v>
      </c>
      <c r="K74" s="380" t="s">
        <v>861</v>
      </c>
      <c r="L74" s="395" t="s">
        <v>1312</v>
      </c>
      <c r="M74" s="392"/>
      <c r="AD74" s="90"/>
      <c r="AE74" s="90"/>
    </row>
    <row r="75" spans="1:31" ht="14.45" customHeight="1">
      <c r="A75" s="203"/>
      <c r="B75" s="203"/>
      <c r="C75" s="203"/>
      <c r="D75" s="205"/>
      <c r="E75" s="207" t="s">
        <v>200</v>
      </c>
      <c r="F75" s="99"/>
      <c r="G75" s="99"/>
      <c r="H75" s="203"/>
      <c r="I75" s="378" t="s">
        <v>667</v>
      </c>
      <c r="J75" s="384" t="s">
        <v>862</v>
      </c>
      <c r="K75" s="380" t="s">
        <v>863</v>
      </c>
      <c r="L75" s="395" t="s">
        <v>1313</v>
      </c>
      <c r="M75" s="392"/>
      <c r="AD75" s="90"/>
      <c r="AE75" s="90"/>
    </row>
    <row r="76" spans="1:31" ht="14.45" customHeight="1">
      <c r="A76" s="203"/>
      <c r="B76" s="203"/>
      <c r="C76" s="203"/>
      <c r="D76" s="205"/>
      <c r="E76" s="207" t="s">
        <v>201</v>
      </c>
      <c r="F76" s="99"/>
      <c r="G76" s="99"/>
      <c r="H76" s="203"/>
      <c r="I76" s="378" t="s">
        <v>668</v>
      </c>
      <c r="J76" s="384" t="s">
        <v>864</v>
      </c>
      <c r="K76" s="386" t="s">
        <v>865</v>
      </c>
      <c r="L76" s="395" t="s">
        <v>1314</v>
      </c>
      <c r="M76" s="391"/>
      <c r="AD76" s="90"/>
      <c r="AE76" s="90"/>
    </row>
    <row r="77" spans="1:31" ht="14.45" customHeight="1">
      <c r="A77" s="203"/>
      <c r="B77" s="203"/>
      <c r="C77" s="203"/>
      <c r="D77" s="205"/>
      <c r="E77" s="207" t="s">
        <v>202</v>
      </c>
      <c r="F77" s="99"/>
      <c r="G77" s="99"/>
      <c r="H77" s="203"/>
      <c r="I77" s="378" t="s">
        <v>669</v>
      </c>
      <c r="J77" s="384" t="s">
        <v>866</v>
      </c>
      <c r="K77" s="380" t="s">
        <v>867</v>
      </c>
      <c r="L77" s="395" t="s">
        <v>1315</v>
      </c>
      <c r="M77" s="392"/>
      <c r="AD77" s="90"/>
      <c r="AE77" s="90"/>
    </row>
    <row r="78" spans="1:31" ht="14.45" customHeight="1">
      <c r="A78" s="203"/>
      <c r="B78" s="203"/>
      <c r="C78" s="203"/>
      <c r="D78" s="205"/>
      <c r="E78" s="207" t="s">
        <v>203</v>
      </c>
      <c r="F78" s="99"/>
      <c r="G78" s="99"/>
      <c r="H78" s="203"/>
      <c r="I78" s="378" t="s">
        <v>670</v>
      </c>
      <c r="J78" s="384" t="s">
        <v>868</v>
      </c>
      <c r="K78" s="380" t="s">
        <v>869</v>
      </c>
      <c r="L78" s="395" t="s">
        <v>1316</v>
      </c>
      <c r="M78" s="392"/>
      <c r="AD78" s="90"/>
      <c r="AE78" s="90"/>
    </row>
    <row r="79" spans="1:31" ht="14.45" customHeight="1">
      <c r="A79" s="203"/>
      <c r="B79" s="203"/>
      <c r="C79" s="203"/>
      <c r="D79" s="205"/>
      <c r="E79" s="207" t="s">
        <v>204</v>
      </c>
      <c r="F79" s="99"/>
      <c r="G79" s="99"/>
      <c r="H79" s="203"/>
      <c r="I79" s="378" t="s">
        <v>676</v>
      </c>
      <c r="J79" s="384" t="s">
        <v>870</v>
      </c>
      <c r="K79" s="380" t="s">
        <v>871</v>
      </c>
      <c r="L79" s="395" t="s">
        <v>1317</v>
      </c>
      <c r="M79" s="392"/>
      <c r="AD79" s="90"/>
      <c r="AE79" s="90"/>
    </row>
    <row r="80" spans="1:31" ht="14.45" customHeight="1">
      <c r="A80" s="203"/>
      <c r="B80" s="203"/>
      <c r="C80" s="203"/>
      <c r="D80" s="205"/>
      <c r="E80" s="207" t="s">
        <v>205</v>
      </c>
      <c r="F80" s="99"/>
      <c r="G80" s="99"/>
      <c r="H80" s="203"/>
      <c r="I80" s="378" t="s">
        <v>671</v>
      </c>
      <c r="J80" s="384" t="s">
        <v>872</v>
      </c>
      <c r="K80" s="380" t="s">
        <v>873</v>
      </c>
      <c r="L80" s="395" t="s">
        <v>1318</v>
      </c>
      <c r="M80" s="392"/>
      <c r="AD80" s="90"/>
      <c r="AE80" s="90"/>
    </row>
    <row r="81" spans="1:31" ht="14.45" customHeight="1">
      <c r="A81" s="203"/>
      <c r="B81" s="203"/>
      <c r="C81" s="203"/>
      <c r="D81" s="205"/>
      <c r="E81" s="207" t="s">
        <v>206</v>
      </c>
      <c r="F81" s="99"/>
      <c r="G81" s="99"/>
      <c r="H81" s="203"/>
      <c r="I81" s="378" t="s">
        <v>672</v>
      </c>
      <c r="J81" s="384" t="s">
        <v>874</v>
      </c>
      <c r="K81" s="380" t="s">
        <v>875</v>
      </c>
      <c r="L81" s="395" t="s">
        <v>1319</v>
      </c>
      <c r="M81" s="392"/>
      <c r="AD81" s="90"/>
      <c r="AE81" s="90"/>
    </row>
    <row r="82" spans="1:31" ht="14.45" customHeight="1">
      <c r="A82" s="203"/>
      <c r="B82" s="203"/>
      <c r="C82" s="203"/>
      <c r="D82" s="205"/>
      <c r="E82" s="207" t="s">
        <v>207</v>
      </c>
      <c r="F82" s="99"/>
      <c r="G82" s="99"/>
      <c r="H82" s="203"/>
      <c r="I82" s="378" t="s">
        <v>677</v>
      </c>
      <c r="J82" s="384" t="s">
        <v>876</v>
      </c>
      <c r="K82" s="380" t="s">
        <v>877</v>
      </c>
      <c r="L82" s="395" t="s">
        <v>1320</v>
      </c>
      <c r="M82" s="392"/>
      <c r="AD82" s="90"/>
      <c r="AE82" s="90"/>
    </row>
    <row r="83" spans="1:31" ht="14.45" customHeight="1">
      <c r="A83" s="203"/>
      <c r="B83" s="203"/>
      <c r="C83" s="203"/>
      <c r="D83" s="205"/>
      <c r="E83" s="207" t="s">
        <v>208</v>
      </c>
      <c r="F83" s="99"/>
      <c r="G83" s="99"/>
      <c r="H83" s="203"/>
      <c r="I83" s="378" t="s">
        <v>678</v>
      </c>
      <c r="J83" s="384" t="s">
        <v>878</v>
      </c>
      <c r="K83" s="380" t="s">
        <v>879</v>
      </c>
      <c r="L83" s="395" t="s">
        <v>1321</v>
      </c>
      <c r="M83" s="392"/>
      <c r="AD83" s="90"/>
      <c r="AE83" s="90"/>
    </row>
    <row r="84" spans="1:31" ht="14.45" customHeight="1">
      <c r="A84" s="203"/>
      <c r="B84" s="203"/>
      <c r="C84" s="203"/>
      <c r="D84" s="205"/>
      <c r="E84" s="207" t="s">
        <v>209</v>
      </c>
      <c r="F84" s="99"/>
      <c r="G84" s="99"/>
      <c r="H84" s="203"/>
      <c r="I84" s="378" t="s">
        <v>673</v>
      </c>
      <c r="J84" s="384" t="s">
        <v>880</v>
      </c>
      <c r="K84" s="380" t="s">
        <v>881</v>
      </c>
      <c r="L84" s="395" t="s">
        <v>1322</v>
      </c>
      <c r="M84" s="392"/>
      <c r="AD84" s="90"/>
      <c r="AE84" s="90"/>
    </row>
    <row r="85" spans="1:31" ht="14.45" customHeight="1">
      <c r="A85" s="203"/>
      <c r="B85" s="203"/>
      <c r="C85" s="203"/>
      <c r="D85" s="205"/>
      <c r="E85" s="207" t="s">
        <v>210</v>
      </c>
      <c r="F85" s="99"/>
      <c r="G85" s="99"/>
      <c r="H85" s="203"/>
      <c r="I85" s="378" t="s">
        <v>674</v>
      </c>
      <c r="J85" s="384" t="s">
        <v>882</v>
      </c>
      <c r="K85" s="380" t="s">
        <v>883</v>
      </c>
      <c r="L85" s="395" t="s">
        <v>1323</v>
      </c>
      <c r="M85" s="392"/>
      <c r="AD85" s="90"/>
      <c r="AE85" s="90"/>
    </row>
    <row r="86" spans="1:31" ht="14.45" customHeight="1">
      <c r="A86" s="203"/>
      <c r="B86" s="203"/>
      <c r="C86" s="203"/>
      <c r="D86" s="205"/>
      <c r="E86" s="207" t="s">
        <v>211</v>
      </c>
      <c r="F86" s="99"/>
      <c r="G86" s="99"/>
      <c r="H86" s="203"/>
      <c r="I86" s="378" t="s">
        <v>675</v>
      </c>
      <c r="J86" s="384" t="s">
        <v>884</v>
      </c>
      <c r="K86" s="380" t="s">
        <v>885</v>
      </c>
      <c r="L86" s="395" t="s">
        <v>1324</v>
      </c>
      <c r="M86" s="392"/>
      <c r="AD86" s="90"/>
      <c r="AE86" s="90"/>
    </row>
    <row r="87" spans="1:31" ht="14.45" customHeight="1">
      <c r="A87" s="203"/>
      <c r="B87" s="203"/>
      <c r="C87" s="203"/>
      <c r="D87" s="205"/>
      <c r="E87" s="207" t="s">
        <v>212</v>
      </c>
      <c r="F87" s="99"/>
      <c r="G87" s="99"/>
      <c r="H87" s="203"/>
      <c r="I87" s="378" t="s">
        <v>679</v>
      </c>
      <c r="J87" s="384" t="s">
        <v>886</v>
      </c>
      <c r="K87" s="380" t="s">
        <v>887</v>
      </c>
      <c r="L87" s="395" t="s">
        <v>1325</v>
      </c>
      <c r="M87" s="392"/>
      <c r="AD87" s="90"/>
      <c r="AE87" s="90"/>
    </row>
    <row r="88" spans="1:31" ht="14.45" customHeight="1">
      <c r="A88" s="203"/>
      <c r="B88" s="203"/>
      <c r="C88" s="203"/>
      <c r="D88" s="205"/>
      <c r="E88" s="207" t="s">
        <v>213</v>
      </c>
      <c r="F88" s="99"/>
      <c r="G88" s="99"/>
      <c r="H88" s="203"/>
      <c r="I88" s="378" t="s">
        <v>680</v>
      </c>
      <c r="J88" s="384" t="s">
        <v>888</v>
      </c>
      <c r="K88" s="380" t="s">
        <v>889</v>
      </c>
      <c r="L88" s="395" t="s">
        <v>1326</v>
      </c>
      <c r="M88" s="392"/>
      <c r="AD88" s="90"/>
      <c r="AE88" s="90"/>
    </row>
    <row r="89" spans="1:31" ht="14.45" customHeight="1">
      <c r="A89" s="203"/>
      <c r="B89" s="203"/>
      <c r="C89" s="203"/>
      <c r="D89" s="205"/>
      <c r="E89" s="207" t="s">
        <v>214</v>
      </c>
      <c r="F89" s="99"/>
      <c r="G89" s="99"/>
      <c r="H89" s="203"/>
      <c r="I89" s="378" t="s">
        <v>681</v>
      </c>
      <c r="J89" s="384" t="s">
        <v>890</v>
      </c>
      <c r="K89" s="380" t="s">
        <v>891</v>
      </c>
      <c r="L89" s="395" t="s">
        <v>1327</v>
      </c>
      <c r="M89" s="392"/>
      <c r="AD89" s="90"/>
      <c r="AE89" s="90"/>
    </row>
    <row r="90" spans="1:31" ht="14.45" customHeight="1" thickBot="1">
      <c r="A90" s="203"/>
      <c r="B90" s="203"/>
      <c r="C90" s="203"/>
      <c r="D90" s="205"/>
      <c r="E90" s="207" t="s">
        <v>215</v>
      </c>
      <c r="F90" s="99"/>
      <c r="G90" s="99"/>
      <c r="H90" s="203"/>
      <c r="I90" s="379" t="s">
        <v>682</v>
      </c>
      <c r="J90" s="384" t="s">
        <v>76</v>
      </c>
      <c r="K90" s="380" t="s">
        <v>892</v>
      </c>
      <c r="L90" s="395" t="s">
        <v>1328</v>
      </c>
      <c r="M90" s="392"/>
      <c r="AD90" s="90"/>
      <c r="AE90" s="90"/>
    </row>
    <row r="91" spans="1:31" ht="14.45" customHeight="1">
      <c r="A91" s="203"/>
      <c r="B91" s="203"/>
      <c r="C91" s="203"/>
      <c r="D91" s="205"/>
      <c r="E91" s="207" t="s">
        <v>216</v>
      </c>
      <c r="F91" s="99"/>
      <c r="G91" s="99"/>
      <c r="H91" s="203"/>
      <c r="I91" s="310"/>
      <c r="J91" s="384" t="s">
        <v>893</v>
      </c>
      <c r="K91" s="380" t="s">
        <v>894</v>
      </c>
      <c r="L91" s="395" t="s">
        <v>1329</v>
      </c>
      <c r="M91" s="392"/>
      <c r="AD91" s="90"/>
      <c r="AE91" s="90"/>
    </row>
    <row r="92" spans="1:31" ht="14.45" customHeight="1">
      <c r="A92" s="203"/>
      <c r="B92" s="203"/>
      <c r="C92" s="203"/>
      <c r="D92" s="205"/>
      <c r="E92" s="207" t="s">
        <v>217</v>
      </c>
      <c r="F92" s="99"/>
      <c r="G92" s="99"/>
      <c r="H92" s="203"/>
      <c r="I92" s="310"/>
      <c r="J92" s="384" t="s">
        <v>895</v>
      </c>
      <c r="K92" s="380" t="s">
        <v>896</v>
      </c>
      <c r="L92" s="395" t="s">
        <v>1330</v>
      </c>
      <c r="M92" s="392"/>
      <c r="AD92" s="90"/>
      <c r="AE92" s="90"/>
    </row>
    <row r="93" spans="1:31" ht="14.45" customHeight="1">
      <c r="A93" s="203"/>
      <c r="B93" s="203"/>
      <c r="C93" s="203"/>
      <c r="D93" s="205"/>
      <c r="E93" s="207" t="s">
        <v>218</v>
      </c>
      <c r="F93" s="99"/>
      <c r="G93" s="99"/>
      <c r="H93" s="203"/>
      <c r="I93" s="310"/>
      <c r="J93" s="384" t="s">
        <v>897</v>
      </c>
      <c r="K93" s="380" t="s">
        <v>898</v>
      </c>
      <c r="L93" s="395" t="s">
        <v>1331</v>
      </c>
      <c r="M93" s="392"/>
      <c r="AD93" s="90"/>
      <c r="AE93" s="90"/>
    </row>
    <row r="94" spans="1:31" ht="14.45" customHeight="1">
      <c r="A94" s="203"/>
      <c r="B94" s="203"/>
      <c r="C94" s="203"/>
      <c r="D94" s="205"/>
      <c r="E94" s="207" t="s">
        <v>219</v>
      </c>
      <c r="F94" s="99"/>
      <c r="G94" s="99"/>
      <c r="H94" s="203"/>
      <c r="I94" s="310"/>
      <c r="J94" s="384" t="s">
        <v>899</v>
      </c>
      <c r="K94" s="380" t="s">
        <v>900</v>
      </c>
      <c r="L94" s="395" t="s">
        <v>1332</v>
      </c>
      <c r="M94" s="392"/>
      <c r="AD94" s="90"/>
      <c r="AE94" s="90"/>
    </row>
    <row r="95" spans="1:31" ht="14.45" customHeight="1">
      <c r="A95" s="203"/>
      <c r="B95" s="203"/>
      <c r="C95" s="203"/>
      <c r="D95" s="205"/>
      <c r="E95" s="207" t="s">
        <v>220</v>
      </c>
      <c r="F95" s="99"/>
      <c r="G95" s="99"/>
      <c r="H95" s="203"/>
      <c r="I95" s="310"/>
      <c r="J95" s="384" t="s">
        <v>901</v>
      </c>
      <c r="K95" s="380" t="s">
        <v>902</v>
      </c>
      <c r="L95" s="395" t="s">
        <v>1333</v>
      </c>
      <c r="M95" s="392"/>
      <c r="AD95" s="90"/>
      <c r="AE95" s="90"/>
    </row>
    <row r="96" spans="1:31" ht="14.45" customHeight="1">
      <c r="A96" s="203"/>
      <c r="B96" s="203"/>
      <c r="C96" s="203"/>
      <c r="D96" s="205"/>
      <c r="E96" s="207" t="s">
        <v>221</v>
      </c>
      <c r="F96" s="99"/>
      <c r="G96" s="99"/>
      <c r="H96" s="203"/>
      <c r="I96" s="310"/>
      <c r="J96" s="384" t="s">
        <v>903</v>
      </c>
      <c r="K96" s="380" t="s">
        <v>904</v>
      </c>
      <c r="L96" s="395" t="s">
        <v>1334</v>
      </c>
      <c r="M96" s="392"/>
      <c r="AD96" s="90"/>
      <c r="AE96" s="90"/>
    </row>
    <row r="97" spans="1:31" ht="14.45" customHeight="1">
      <c r="A97" s="203"/>
      <c r="B97" s="203"/>
      <c r="C97" s="203"/>
      <c r="D97" s="205"/>
      <c r="E97" s="207" t="s">
        <v>222</v>
      </c>
      <c r="F97" s="99"/>
      <c r="G97" s="99"/>
      <c r="H97" s="203"/>
      <c r="I97" s="310"/>
      <c r="J97" s="384" t="s">
        <v>905</v>
      </c>
      <c r="K97" s="380" t="s">
        <v>906</v>
      </c>
      <c r="L97" s="395" t="s">
        <v>1335</v>
      </c>
      <c r="M97" s="392"/>
      <c r="AD97" s="90"/>
      <c r="AE97" s="90"/>
    </row>
    <row r="98" spans="1:31" ht="14.45" customHeight="1">
      <c r="A98" s="203"/>
      <c r="B98" s="203"/>
      <c r="C98" s="203"/>
      <c r="D98" s="205"/>
      <c r="E98" s="207" t="s">
        <v>223</v>
      </c>
      <c r="F98" s="203"/>
      <c r="G98" s="99"/>
      <c r="H98" s="203"/>
      <c r="I98" s="310"/>
      <c r="J98" s="384" t="s">
        <v>907</v>
      </c>
      <c r="K98" s="380" t="s">
        <v>908</v>
      </c>
      <c r="L98" s="395" t="s">
        <v>1336</v>
      </c>
      <c r="M98" s="392"/>
      <c r="AD98" s="90"/>
      <c r="AE98" s="90"/>
    </row>
    <row r="99" spans="1:31" ht="14.45" customHeight="1">
      <c r="A99" s="203"/>
      <c r="B99" s="203"/>
      <c r="C99" s="203"/>
      <c r="D99" s="205"/>
      <c r="E99" s="207" t="s">
        <v>224</v>
      </c>
      <c r="F99" s="99"/>
      <c r="G99" s="99"/>
      <c r="H99" s="203"/>
      <c r="I99" s="310"/>
      <c r="J99" s="384" t="s">
        <v>909</v>
      </c>
      <c r="K99" s="380" t="s">
        <v>910</v>
      </c>
      <c r="L99" s="395" t="s">
        <v>1337</v>
      </c>
      <c r="M99" s="392"/>
      <c r="AD99" s="90"/>
      <c r="AE99" s="90"/>
    </row>
    <row r="100" spans="1:31" ht="14.45" customHeight="1">
      <c r="A100" s="203"/>
      <c r="B100" s="203"/>
      <c r="C100" s="203"/>
      <c r="D100" s="205"/>
      <c r="E100" s="207" t="s">
        <v>225</v>
      </c>
      <c r="F100" s="99"/>
      <c r="G100" s="99"/>
      <c r="H100" s="203"/>
      <c r="I100" s="310"/>
      <c r="J100" s="384" t="s">
        <v>911</v>
      </c>
      <c r="K100" s="386" t="s">
        <v>912</v>
      </c>
      <c r="L100" s="395" t="s">
        <v>1338</v>
      </c>
      <c r="M100" s="391"/>
      <c r="AD100" s="90"/>
      <c r="AE100" s="90"/>
    </row>
    <row r="101" spans="1:31" ht="14.45" customHeight="1">
      <c r="A101" s="203"/>
      <c r="B101" s="203"/>
      <c r="C101" s="203"/>
      <c r="D101" s="205"/>
      <c r="E101" s="207" t="s">
        <v>226</v>
      </c>
      <c r="F101" s="203"/>
      <c r="G101" s="99"/>
      <c r="H101" s="203"/>
      <c r="I101" s="310"/>
      <c r="J101" s="384" t="s">
        <v>913</v>
      </c>
      <c r="K101" s="380" t="s">
        <v>914</v>
      </c>
      <c r="L101" s="395" t="s">
        <v>1339</v>
      </c>
      <c r="M101" s="392"/>
      <c r="AD101" s="90"/>
      <c r="AE101" s="90"/>
    </row>
    <row r="102" spans="1:31" ht="14.45" customHeight="1">
      <c r="A102" s="203"/>
      <c r="B102" s="203"/>
      <c r="C102" s="203"/>
      <c r="D102" s="205"/>
      <c r="E102" s="207" t="s">
        <v>227</v>
      </c>
      <c r="F102" s="203"/>
      <c r="G102" s="99"/>
      <c r="H102" s="203"/>
      <c r="I102" s="310"/>
      <c r="J102" s="384" t="s">
        <v>915</v>
      </c>
      <c r="K102" s="380" t="s">
        <v>916</v>
      </c>
      <c r="L102" s="395" t="s">
        <v>1340</v>
      </c>
      <c r="M102" s="392"/>
      <c r="AD102" s="90"/>
      <c r="AE102" s="90"/>
    </row>
    <row r="103" spans="1:31" ht="14.45" customHeight="1">
      <c r="A103" s="203"/>
      <c r="B103" s="203"/>
      <c r="C103" s="203"/>
      <c r="D103" s="205"/>
      <c r="E103" s="207" t="s">
        <v>228</v>
      </c>
      <c r="F103" s="203"/>
      <c r="G103" s="99"/>
      <c r="H103" s="203"/>
      <c r="I103" s="310"/>
      <c r="J103" s="384" t="s">
        <v>917</v>
      </c>
      <c r="K103" s="380" t="s">
        <v>918</v>
      </c>
      <c r="L103" s="395" t="s">
        <v>1341</v>
      </c>
      <c r="M103" s="392"/>
      <c r="AD103" s="90"/>
      <c r="AE103" s="90"/>
    </row>
    <row r="104" spans="1:31" ht="14.45" customHeight="1">
      <c r="A104" s="203"/>
      <c r="B104" s="203"/>
      <c r="C104" s="203"/>
      <c r="D104" s="205"/>
      <c r="E104" s="207" t="s">
        <v>229</v>
      </c>
      <c r="F104" s="203"/>
      <c r="G104" s="99"/>
      <c r="H104" s="203"/>
      <c r="I104" s="310"/>
      <c r="J104" s="384" t="s">
        <v>919</v>
      </c>
      <c r="K104" s="380" t="s">
        <v>920</v>
      </c>
      <c r="L104" s="395" t="s">
        <v>1342</v>
      </c>
      <c r="M104" s="392"/>
      <c r="AD104" s="90"/>
      <c r="AE104" s="90"/>
    </row>
    <row r="105" spans="1:31" ht="14.45" customHeight="1">
      <c r="A105" s="203"/>
      <c r="B105" s="203"/>
      <c r="C105" s="203"/>
      <c r="D105" s="205"/>
      <c r="E105" s="207" t="s">
        <v>230</v>
      </c>
      <c r="F105" s="203"/>
      <c r="G105" s="99"/>
      <c r="H105" s="203"/>
      <c r="I105" s="310"/>
      <c r="J105" s="384" t="s">
        <v>921</v>
      </c>
      <c r="K105" s="380" t="s">
        <v>922</v>
      </c>
      <c r="L105" s="395" t="s">
        <v>1343</v>
      </c>
      <c r="M105" s="392"/>
      <c r="AD105" s="90"/>
      <c r="AE105" s="90"/>
    </row>
    <row r="106" spans="1:31" ht="14.45" customHeight="1">
      <c r="A106" s="203"/>
      <c r="B106" s="203"/>
      <c r="C106" s="203"/>
      <c r="D106" s="205"/>
      <c r="E106" s="207" t="s">
        <v>231</v>
      </c>
      <c r="F106" s="203"/>
      <c r="G106" s="99"/>
      <c r="H106" s="203"/>
      <c r="I106" s="310"/>
      <c r="J106" s="384" t="s">
        <v>923</v>
      </c>
      <c r="K106" s="380" t="s">
        <v>924</v>
      </c>
      <c r="L106" s="395" t="s">
        <v>1344</v>
      </c>
      <c r="M106" s="392"/>
      <c r="AD106" s="90"/>
      <c r="AE106" s="90"/>
    </row>
    <row r="107" spans="1:31" ht="14.45" customHeight="1">
      <c r="A107" s="203"/>
      <c r="B107" s="203"/>
      <c r="C107" s="203"/>
      <c r="D107" s="205"/>
      <c r="E107" s="207" t="s">
        <v>232</v>
      </c>
      <c r="F107" s="203"/>
      <c r="G107" s="99"/>
      <c r="H107" s="203"/>
      <c r="I107" s="310"/>
      <c r="J107" s="384" t="s">
        <v>925</v>
      </c>
      <c r="K107" s="380" t="s">
        <v>926</v>
      </c>
      <c r="L107" s="395" t="s">
        <v>1345</v>
      </c>
      <c r="M107" s="392"/>
      <c r="AD107" s="90"/>
      <c r="AE107" s="90"/>
    </row>
    <row r="108" spans="1:31" ht="14.45" customHeight="1">
      <c r="A108" s="203"/>
      <c r="B108" s="203"/>
      <c r="C108" s="203"/>
      <c r="D108" s="205"/>
      <c r="E108" s="207" t="s">
        <v>233</v>
      </c>
      <c r="F108" s="203"/>
      <c r="G108" s="99"/>
      <c r="H108" s="203"/>
      <c r="I108" s="310"/>
      <c r="J108" s="384" t="s">
        <v>927</v>
      </c>
      <c r="K108" s="380" t="s">
        <v>928</v>
      </c>
      <c r="L108" s="395" t="s">
        <v>1346</v>
      </c>
      <c r="M108" s="392"/>
      <c r="AD108" s="90"/>
      <c r="AE108" s="90"/>
    </row>
    <row r="109" spans="1:31" ht="14.45" customHeight="1">
      <c r="A109" s="203"/>
      <c r="B109" s="203"/>
      <c r="C109" s="203"/>
      <c r="D109" s="205"/>
      <c r="E109" s="207" t="s">
        <v>234</v>
      </c>
      <c r="F109" s="203"/>
      <c r="G109" s="99"/>
      <c r="H109" s="203"/>
      <c r="I109" s="310"/>
      <c r="J109" s="384" t="s">
        <v>70</v>
      </c>
      <c r="K109" s="380" t="s">
        <v>929</v>
      </c>
      <c r="L109" s="395" t="s">
        <v>1347</v>
      </c>
      <c r="M109" s="392"/>
      <c r="AD109" s="90"/>
      <c r="AE109" s="90"/>
    </row>
    <row r="110" spans="1:31" ht="14.45" customHeight="1">
      <c r="A110" s="203"/>
      <c r="B110" s="203"/>
      <c r="C110" s="203"/>
      <c r="D110" s="205"/>
      <c r="E110" s="207" t="s">
        <v>235</v>
      </c>
      <c r="F110" s="99"/>
      <c r="G110" s="99"/>
      <c r="H110" s="203"/>
      <c r="I110" s="310"/>
      <c r="J110" s="384" t="s">
        <v>930</v>
      </c>
      <c r="K110" s="380" t="s">
        <v>931</v>
      </c>
      <c r="L110" s="395" t="s">
        <v>1348</v>
      </c>
      <c r="M110" s="392"/>
      <c r="AD110" s="90"/>
      <c r="AE110" s="90"/>
    </row>
    <row r="111" spans="1:31" ht="14.45" customHeight="1">
      <c r="A111" s="203"/>
      <c r="B111" s="203"/>
      <c r="C111" s="203"/>
      <c r="D111" s="205"/>
      <c r="E111" s="207" t="s">
        <v>236</v>
      </c>
      <c r="F111" s="203"/>
      <c r="G111" s="99"/>
      <c r="H111" s="203"/>
      <c r="I111" s="310"/>
      <c r="J111" s="384" t="s">
        <v>932</v>
      </c>
      <c r="K111" s="380" t="s">
        <v>933</v>
      </c>
      <c r="L111" s="395" t="s">
        <v>1349</v>
      </c>
      <c r="M111" s="392"/>
      <c r="AD111" s="90"/>
      <c r="AE111" s="90"/>
    </row>
    <row r="112" spans="1:31" ht="14.45" customHeight="1">
      <c r="A112" s="203"/>
      <c r="B112" s="203"/>
      <c r="C112" s="203"/>
      <c r="D112" s="205"/>
      <c r="E112" s="207" t="s">
        <v>237</v>
      </c>
      <c r="F112" s="203"/>
      <c r="G112" s="99"/>
      <c r="H112" s="203"/>
      <c r="I112" s="310"/>
      <c r="J112" s="384" t="s">
        <v>934</v>
      </c>
      <c r="K112" s="386" t="s">
        <v>935</v>
      </c>
      <c r="L112" s="395" t="s">
        <v>1350</v>
      </c>
      <c r="M112" s="391"/>
      <c r="AD112" s="90"/>
      <c r="AE112" s="90"/>
    </row>
    <row r="113" spans="1:31" ht="14.45" customHeight="1">
      <c r="A113" s="203"/>
      <c r="B113" s="203"/>
      <c r="C113" s="203"/>
      <c r="D113" s="205"/>
      <c r="E113" s="207" t="s">
        <v>238</v>
      </c>
      <c r="F113" s="203"/>
      <c r="G113" s="99"/>
      <c r="H113" s="203"/>
      <c r="I113" s="310"/>
      <c r="J113" s="384" t="s">
        <v>936</v>
      </c>
      <c r="K113" s="380" t="s">
        <v>937</v>
      </c>
      <c r="L113" s="395" t="s">
        <v>1351</v>
      </c>
      <c r="M113" s="392"/>
      <c r="AD113" s="90"/>
      <c r="AE113" s="90"/>
    </row>
    <row r="114" spans="1:31" ht="14.45" customHeight="1">
      <c r="A114" s="203"/>
      <c r="B114" s="203"/>
      <c r="C114" s="203"/>
      <c r="D114" s="205"/>
      <c r="E114" s="207" t="s">
        <v>239</v>
      </c>
      <c r="F114" s="203"/>
      <c r="G114" s="99"/>
      <c r="H114" s="203"/>
      <c r="I114" s="310"/>
      <c r="J114" s="384" t="s">
        <v>938</v>
      </c>
      <c r="K114" s="380" t="s">
        <v>939</v>
      </c>
      <c r="L114" s="395" t="s">
        <v>1352</v>
      </c>
      <c r="M114" s="392"/>
      <c r="AD114" s="90"/>
      <c r="AE114" s="90"/>
    </row>
    <row r="115" spans="1:31" ht="14.45" customHeight="1">
      <c r="A115" s="203"/>
      <c r="B115" s="203"/>
      <c r="C115" s="203"/>
      <c r="D115" s="205"/>
      <c r="E115" s="207" t="s">
        <v>240</v>
      </c>
      <c r="F115" s="203"/>
      <c r="G115" s="99"/>
      <c r="H115" s="203"/>
      <c r="I115" s="310"/>
      <c r="J115" s="384" t="s">
        <v>940</v>
      </c>
      <c r="K115" s="380" t="s">
        <v>941</v>
      </c>
      <c r="L115" s="395" t="s">
        <v>1353</v>
      </c>
      <c r="M115" s="392"/>
      <c r="AD115" s="90"/>
      <c r="AE115" s="90"/>
    </row>
    <row r="116" spans="1:31" ht="14.45" customHeight="1">
      <c r="A116" s="203"/>
      <c r="B116" s="203"/>
      <c r="C116" s="203"/>
      <c r="D116" s="205"/>
      <c r="E116" s="207" t="s">
        <v>241</v>
      </c>
      <c r="F116" s="203"/>
      <c r="G116" s="99"/>
      <c r="H116" s="203"/>
      <c r="I116" s="310"/>
      <c r="J116" s="384" t="s">
        <v>942</v>
      </c>
      <c r="K116" s="380" t="s">
        <v>943</v>
      </c>
      <c r="L116" s="395" t="s">
        <v>1354</v>
      </c>
      <c r="M116" s="392"/>
      <c r="AD116" s="90"/>
      <c r="AE116" s="90"/>
    </row>
    <row r="117" spans="1:31" ht="14.45" customHeight="1">
      <c r="A117" s="203"/>
      <c r="B117" s="203"/>
      <c r="C117" s="203"/>
      <c r="D117" s="205"/>
      <c r="E117" s="207" t="s">
        <v>242</v>
      </c>
      <c r="F117" s="203"/>
      <c r="G117" s="99"/>
      <c r="H117" s="203"/>
      <c r="I117" s="310"/>
      <c r="J117" s="384" t="s">
        <v>944</v>
      </c>
      <c r="K117" s="380" t="s">
        <v>945</v>
      </c>
      <c r="L117" s="395" t="s">
        <v>1355</v>
      </c>
      <c r="M117" s="392"/>
      <c r="AD117" s="90"/>
      <c r="AE117" s="90"/>
    </row>
    <row r="118" spans="1:31" ht="14.45" customHeight="1">
      <c r="A118" s="203"/>
      <c r="B118" s="203"/>
      <c r="C118" s="203"/>
      <c r="D118" s="205"/>
      <c r="E118" s="207" t="s">
        <v>243</v>
      </c>
      <c r="F118" s="203"/>
      <c r="G118" s="99"/>
      <c r="H118" s="203"/>
      <c r="I118" s="310"/>
      <c r="J118" s="384" t="s">
        <v>946</v>
      </c>
      <c r="K118" s="380" t="s">
        <v>947</v>
      </c>
      <c r="L118" s="395" t="s">
        <v>1356</v>
      </c>
      <c r="M118" s="392"/>
      <c r="AD118" s="90"/>
      <c r="AE118" s="90"/>
    </row>
    <row r="119" spans="1:31" ht="14.45" customHeight="1">
      <c r="A119" s="203"/>
      <c r="B119" s="203"/>
      <c r="C119" s="203"/>
      <c r="D119" s="205"/>
      <c r="E119" s="207" t="s">
        <v>244</v>
      </c>
      <c r="F119" s="203"/>
      <c r="G119" s="99"/>
      <c r="H119" s="203"/>
      <c r="I119" s="310"/>
      <c r="J119" s="384" t="s">
        <v>948</v>
      </c>
      <c r="K119" s="380" t="s">
        <v>861</v>
      </c>
      <c r="L119" s="395" t="s">
        <v>1357</v>
      </c>
      <c r="M119" s="392"/>
      <c r="AD119" s="90"/>
      <c r="AE119" s="90"/>
    </row>
    <row r="120" spans="1:31" ht="14.45" customHeight="1">
      <c r="A120" s="203"/>
      <c r="B120" s="203"/>
      <c r="C120" s="203"/>
      <c r="D120" s="205"/>
      <c r="E120" s="207" t="s">
        <v>245</v>
      </c>
      <c r="F120" s="203"/>
      <c r="G120" s="99"/>
      <c r="H120" s="203"/>
      <c r="I120" s="310"/>
      <c r="J120" s="384" t="s">
        <v>949</v>
      </c>
      <c r="K120" s="380" t="s">
        <v>950</v>
      </c>
      <c r="L120" s="395" t="s">
        <v>1358</v>
      </c>
      <c r="M120" s="392"/>
      <c r="AD120" s="90"/>
      <c r="AE120" s="90"/>
    </row>
    <row r="121" spans="1:31" ht="14.45" customHeight="1">
      <c r="A121" s="203"/>
      <c r="B121" s="203"/>
      <c r="C121" s="203"/>
      <c r="D121" s="205"/>
      <c r="E121" s="207" t="s">
        <v>246</v>
      </c>
      <c r="F121" s="203"/>
      <c r="G121" s="99"/>
      <c r="H121" s="203"/>
      <c r="I121" s="310"/>
      <c r="J121" s="384" t="s">
        <v>951</v>
      </c>
      <c r="K121" s="386" t="s">
        <v>952</v>
      </c>
      <c r="L121" s="395" t="s">
        <v>1359</v>
      </c>
      <c r="M121" s="391"/>
      <c r="AD121" s="90"/>
      <c r="AE121" s="90"/>
    </row>
    <row r="122" spans="1:31" ht="14.45" customHeight="1">
      <c r="A122" s="203"/>
      <c r="B122" s="203"/>
      <c r="C122" s="203"/>
      <c r="D122" s="205"/>
      <c r="E122" s="207" t="s">
        <v>247</v>
      </c>
      <c r="F122" s="203"/>
      <c r="G122" s="99"/>
      <c r="H122" s="203"/>
      <c r="I122" s="310"/>
      <c r="J122" s="384" t="s">
        <v>953</v>
      </c>
      <c r="K122" s="380" t="s">
        <v>954</v>
      </c>
      <c r="L122" s="395" t="s">
        <v>1360</v>
      </c>
      <c r="M122" s="392"/>
      <c r="AD122" s="90"/>
      <c r="AE122" s="90"/>
    </row>
    <row r="123" spans="1:31" ht="14.45" customHeight="1">
      <c r="A123" s="203"/>
      <c r="B123" s="203"/>
      <c r="C123" s="203"/>
      <c r="D123" s="205"/>
      <c r="E123" s="207" t="s">
        <v>248</v>
      </c>
      <c r="F123" s="203"/>
      <c r="G123" s="99"/>
      <c r="H123" s="203"/>
      <c r="I123" s="310"/>
      <c r="J123" s="384" t="s">
        <v>955</v>
      </c>
      <c r="K123" s="380" t="s">
        <v>956</v>
      </c>
      <c r="L123" s="395" t="s">
        <v>1361</v>
      </c>
      <c r="M123" s="392"/>
      <c r="AD123" s="90"/>
      <c r="AE123" s="90"/>
    </row>
    <row r="124" spans="1:31" ht="14.45" customHeight="1">
      <c r="A124" s="203"/>
      <c r="B124" s="203"/>
      <c r="C124" s="203"/>
      <c r="D124" s="205"/>
      <c r="E124" s="207" t="s">
        <v>249</v>
      </c>
      <c r="F124" s="203"/>
      <c r="G124" s="99"/>
      <c r="H124" s="203"/>
      <c r="I124" s="310"/>
      <c r="J124" s="384" t="s">
        <v>58</v>
      </c>
      <c r="K124" s="380" t="s">
        <v>957</v>
      </c>
      <c r="L124" s="395" t="s">
        <v>1362</v>
      </c>
      <c r="M124" s="392"/>
      <c r="AD124" s="90"/>
      <c r="AE124" s="90"/>
    </row>
    <row r="125" spans="1:31" ht="14.45" customHeight="1">
      <c r="A125" s="203"/>
      <c r="B125" s="203"/>
      <c r="C125" s="203"/>
      <c r="D125" s="205"/>
      <c r="E125" s="207" t="s">
        <v>250</v>
      </c>
      <c r="F125" s="203"/>
      <c r="G125" s="99"/>
      <c r="H125" s="203"/>
      <c r="I125" s="310"/>
      <c r="J125" s="384" t="s">
        <v>958</v>
      </c>
      <c r="K125" s="380" t="s">
        <v>959</v>
      </c>
      <c r="L125" s="395" t="s">
        <v>1363</v>
      </c>
      <c r="M125" s="392"/>
      <c r="AD125" s="90"/>
      <c r="AE125" s="90"/>
    </row>
    <row r="126" spans="1:31" ht="14.45" customHeight="1">
      <c r="A126" s="203"/>
      <c r="B126" s="203"/>
      <c r="C126" s="203"/>
      <c r="D126" s="205"/>
      <c r="E126" s="207" t="s">
        <v>251</v>
      </c>
      <c r="F126" s="203"/>
      <c r="G126" s="99"/>
      <c r="H126" s="203"/>
      <c r="I126" s="310"/>
      <c r="J126" s="384" t="s">
        <v>702</v>
      </c>
      <c r="K126" s="380" t="s">
        <v>960</v>
      </c>
      <c r="L126" s="395" t="s">
        <v>1364</v>
      </c>
      <c r="M126" s="392"/>
      <c r="AD126" s="90"/>
      <c r="AE126" s="90"/>
    </row>
    <row r="127" spans="1:31" ht="14.45" customHeight="1">
      <c r="A127" s="203"/>
      <c r="B127" s="203"/>
      <c r="C127" s="203"/>
      <c r="D127" s="205"/>
      <c r="E127" s="207" t="s">
        <v>252</v>
      </c>
      <c r="F127" s="203"/>
      <c r="G127" s="99"/>
      <c r="H127" s="203"/>
      <c r="I127" s="310"/>
      <c r="J127" s="384" t="s">
        <v>961</v>
      </c>
      <c r="K127" s="380" t="s">
        <v>962</v>
      </c>
      <c r="L127" s="395" t="s">
        <v>1365</v>
      </c>
      <c r="M127" s="392"/>
      <c r="AD127" s="90"/>
      <c r="AE127" s="90"/>
    </row>
    <row r="128" spans="1:31" ht="14.45" customHeight="1">
      <c r="A128" s="203"/>
      <c r="B128" s="203"/>
      <c r="C128" s="203"/>
      <c r="D128" s="205"/>
      <c r="E128" s="207" t="s">
        <v>253</v>
      </c>
      <c r="F128" s="203"/>
      <c r="G128" s="99"/>
      <c r="H128" s="203"/>
      <c r="I128" s="310"/>
      <c r="J128" s="384" t="s">
        <v>963</v>
      </c>
      <c r="K128" s="380" t="s">
        <v>964</v>
      </c>
      <c r="L128" s="395" t="s">
        <v>1366</v>
      </c>
      <c r="M128" s="392"/>
      <c r="AD128" s="90"/>
      <c r="AE128" s="90"/>
    </row>
    <row r="129" spans="1:31" ht="14.45" customHeight="1">
      <c r="A129" s="203"/>
      <c r="B129" s="203"/>
      <c r="C129" s="203"/>
      <c r="D129" s="205"/>
      <c r="E129" s="207" t="s">
        <v>254</v>
      </c>
      <c r="F129" s="203"/>
      <c r="G129" s="99"/>
      <c r="H129" s="203"/>
      <c r="I129" s="310"/>
      <c r="J129" s="384" t="s">
        <v>965</v>
      </c>
      <c r="K129" s="380" t="s">
        <v>966</v>
      </c>
      <c r="L129" s="395" t="s">
        <v>1367</v>
      </c>
      <c r="M129" s="392"/>
      <c r="AD129" s="90"/>
      <c r="AE129" s="90"/>
    </row>
    <row r="130" spans="1:31" ht="14.45" customHeight="1">
      <c r="A130" s="203"/>
      <c r="B130" s="203"/>
      <c r="C130" s="203"/>
      <c r="D130" s="205"/>
      <c r="E130" s="207" t="s">
        <v>255</v>
      </c>
      <c r="F130" s="203"/>
      <c r="G130" s="99"/>
      <c r="H130" s="203"/>
      <c r="I130" s="310"/>
      <c r="J130" s="384" t="s">
        <v>81</v>
      </c>
      <c r="K130" s="380" t="s">
        <v>967</v>
      </c>
      <c r="L130" s="395" t="s">
        <v>1368</v>
      </c>
      <c r="M130" s="392"/>
      <c r="AD130" s="90"/>
      <c r="AE130" s="90"/>
    </row>
    <row r="131" spans="1:31" ht="14.45" customHeight="1">
      <c r="A131" s="203"/>
      <c r="B131" s="203"/>
      <c r="C131" s="203"/>
      <c r="D131" s="205"/>
      <c r="E131" s="207" t="s">
        <v>256</v>
      </c>
      <c r="F131" s="203"/>
      <c r="G131" s="99"/>
      <c r="H131" s="203"/>
      <c r="I131" s="310"/>
      <c r="J131" s="384" t="s">
        <v>968</v>
      </c>
      <c r="K131" s="380" t="s">
        <v>969</v>
      </c>
      <c r="L131" s="395" t="s">
        <v>1369</v>
      </c>
      <c r="M131" s="392"/>
      <c r="AD131" s="90"/>
      <c r="AE131" s="90"/>
    </row>
    <row r="132" spans="1:31" ht="14.45" customHeight="1">
      <c r="A132" s="203"/>
      <c r="B132" s="203"/>
      <c r="C132" s="203"/>
      <c r="D132" s="205"/>
      <c r="E132" s="207" t="s">
        <v>257</v>
      </c>
      <c r="F132" s="203"/>
      <c r="G132" s="99"/>
      <c r="H132" s="203"/>
      <c r="I132" s="310"/>
      <c r="J132" s="384" t="s">
        <v>970</v>
      </c>
      <c r="K132" s="380" t="s">
        <v>971</v>
      </c>
      <c r="L132" s="395" t="s">
        <v>1370</v>
      </c>
      <c r="M132" s="392"/>
      <c r="AD132" s="90"/>
      <c r="AE132" s="90"/>
    </row>
    <row r="133" spans="1:31" ht="14.45" customHeight="1">
      <c r="A133" s="203"/>
      <c r="B133" s="203"/>
      <c r="C133" s="203"/>
      <c r="D133" s="205"/>
      <c r="E133" s="207" t="s">
        <v>258</v>
      </c>
      <c r="F133" s="203"/>
      <c r="G133" s="99"/>
      <c r="H133" s="203"/>
      <c r="I133" s="310"/>
      <c r="J133" s="384" t="s">
        <v>484</v>
      </c>
      <c r="K133" s="386" t="s">
        <v>972</v>
      </c>
      <c r="L133" s="395" t="s">
        <v>1371</v>
      </c>
      <c r="M133" s="391"/>
      <c r="AD133" s="90"/>
      <c r="AE133" s="90"/>
    </row>
    <row r="134" spans="1:31" ht="14.45" customHeight="1">
      <c r="A134" s="203"/>
      <c r="B134" s="203"/>
      <c r="C134" s="203"/>
      <c r="D134" s="205"/>
      <c r="E134" s="207" t="s">
        <v>259</v>
      </c>
      <c r="F134" s="203"/>
      <c r="G134" s="99"/>
      <c r="H134" s="203"/>
      <c r="I134" s="310"/>
      <c r="J134" s="384" t="s">
        <v>973</v>
      </c>
      <c r="K134" s="380" t="s">
        <v>974</v>
      </c>
      <c r="L134" s="395" t="s">
        <v>1372</v>
      </c>
      <c r="M134" s="392"/>
      <c r="AD134" s="90"/>
      <c r="AE134" s="90"/>
    </row>
    <row r="135" spans="1:31" ht="14.45" customHeight="1">
      <c r="A135" s="203"/>
      <c r="B135" s="203"/>
      <c r="C135" s="203"/>
      <c r="D135" s="205"/>
      <c r="E135" s="207" t="s">
        <v>260</v>
      </c>
      <c r="F135" s="203"/>
      <c r="G135" s="99"/>
      <c r="H135" s="203"/>
      <c r="I135" s="310"/>
      <c r="J135" s="384" t="s">
        <v>975</v>
      </c>
      <c r="K135" s="380" t="s">
        <v>976</v>
      </c>
      <c r="L135" s="395" t="s">
        <v>1373</v>
      </c>
      <c r="M135" s="392"/>
      <c r="AD135" s="90"/>
      <c r="AE135" s="90"/>
    </row>
    <row r="136" spans="1:31" ht="14.45" customHeight="1">
      <c r="A136" s="203"/>
      <c r="B136" s="203"/>
      <c r="C136" s="203"/>
      <c r="D136" s="205"/>
      <c r="E136" s="207" t="s">
        <v>261</v>
      </c>
      <c r="F136" s="203"/>
      <c r="G136" s="99"/>
      <c r="H136" s="203"/>
      <c r="I136" s="310"/>
      <c r="J136" s="384" t="s">
        <v>977</v>
      </c>
      <c r="K136" s="380" t="s">
        <v>978</v>
      </c>
      <c r="L136" s="395" t="s">
        <v>1374</v>
      </c>
      <c r="M136" s="392"/>
      <c r="AD136" s="90"/>
      <c r="AE136" s="90"/>
    </row>
    <row r="137" spans="1:31" ht="14.45" customHeight="1">
      <c r="A137" s="203"/>
      <c r="B137" s="203"/>
      <c r="C137" s="203"/>
      <c r="D137" s="205"/>
      <c r="E137" s="207" t="s">
        <v>262</v>
      </c>
      <c r="F137" s="203"/>
      <c r="G137" s="99"/>
      <c r="H137" s="203"/>
      <c r="I137" s="310"/>
      <c r="J137" s="384" t="s">
        <v>979</v>
      </c>
      <c r="K137" s="380" t="s">
        <v>980</v>
      </c>
      <c r="L137" s="395" t="s">
        <v>1375</v>
      </c>
      <c r="M137" s="392"/>
      <c r="AD137" s="90"/>
      <c r="AE137" s="90"/>
    </row>
    <row r="138" spans="1:31" ht="14.45" customHeight="1">
      <c r="A138" s="203"/>
      <c r="B138" s="203"/>
      <c r="C138" s="203"/>
      <c r="D138" s="205"/>
      <c r="E138" s="207" t="s">
        <v>263</v>
      </c>
      <c r="F138" s="203"/>
      <c r="G138" s="99"/>
      <c r="H138" s="203"/>
      <c r="I138" s="310"/>
      <c r="J138" s="384" t="s">
        <v>981</v>
      </c>
      <c r="K138" s="380" t="s">
        <v>982</v>
      </c>
      <c r="L138" s="395" t="s">
        <v>1376</v>
      </c>
      <c r="M138" s="392"/>
      <c r="AD138" s="90"/>
      <c r="AE138" s="90"/>
    </row>
    <row r="139" spans="1:31" ht="14.45" customHeight="1">
      <c r="A139" s="203"/>
      <c r="B139" s="203"/>
      <c r="C139" s="203"/>
      <c r="D139" s="205"/>
      <c r="E139" s="207" t="s">
        <v>264</v>
      </c>
      <c r="F139" s="203"/>
      <c r="G139" s="99"/>
      <c r="H139" s="203"/>
      <c r="I139" s="310"/>
      <c r="J139" s="384" t="s">
        <v>983</v>
      </c>
      <c r="K139" s="380" t="s">
        <v>984</v>
      </c>
      <c r="L139" s="395" t="s">
        <v>1377</v>
      </c>
      <c r="M139" s="392"/>
      <c r="AD139" s="90"/>
      <c r="AE139" s="90"/>
    </row>
    <row r="140" spans="1:31" ht="14.45" customHeight="1">
      <c r="A140" s="203"/>
      <c r="B140" s="203"/>
      <c r="C140" s="203"/>
      <c r="D140" s="205"/>
      <c r="E140" s="207" t="s">
        <v>265</v>
      </c>
      <c r="F140" s="203"/>
      <c r="G140" s="99"/>
      <c r="H140" s="203"/>
      <c r="I140" s="310"/>
      <c r="J140" s="384" t="s">
        <v>985</v>
      </c>
      <c r="K140" s="386" t="s">
        <v>986</v>
      </c>
      <c r="L140" s="395" t="s">
        <v>1378</v>
      </c>
      <c r="M140" s="391"/>
      <c r="AD140" s="90"/>
      <c r="AE140" s="90"/>
    </row>
    <row r="141" spans="1:31" ht="14.45" customHeight="1">
      <c r="A141" s="203"/>
      <c r="B141" s="203"/>
      <c r="C141" s="203"/>
      <c r="D141" s="205"/>
      <c r="E141" s="207" t="s">
        <v>266</v>
      </c>
      <c r="F141" s="203"/>
      <c r="G141" s="99"/>
      <c r="H141" s="203"/>
      <c r="I141" s="310"/>
      <c r="J141" s="384" t="s">
        <v>987</v>
      </c>
      <c r="K141" s="380" t="s">
        <v>988</v>
      </c>
      <c r="L141" s="395" t="s">
        <v>1379</v>
      </c>
      <c r="M141" s="392"/>
      <c r="AD141" s="90"/>
      <c r="AE141" s="90"/>
    </row>
    <row r="142" spans="1:31" ht="14.45" customHeight="1">
      <c r="A142" s="203"/>
      <c r="B142" s="203"/>
      <c r="C142" s="203"/>
      <c r="D142" s="205"/>
      <c r="E142" s="207" t="s">
        <v>267</v>
      </c>
      <c r="F142" s="203"/>
      <c r="G142" s="99"/>
      <c r="H142" s="203"/>
      <c r="I142" s="310"/>
      <c r="J142" s="384" t="s">
        <v>989</v>
      </c>
      <c r="K142" s="380" t="s">
        <v>990</v>
      </c>
      <c r="L142" s="395" t="s">
        <v>1380</v>
      </c>
      <c r="M142" s="392"/>
      <c r="AD142" s="90"/>
      <c r="AE142" s="90"/>
    </row>
    <row r="143" spans="1:31" ht="14.45" customHeight="1">
      <c r="A143" s="203"/>
      <c r="B143" s="203"/>
      <c r="C143" s="203"/>
      <c r="D143" s="205"/>
      <c r="E143" s="207" t="s">
        <v>268</v>
      </c>
      <c r="F143" s="203"/>
      <c r="G143" s="99"/>
      <c r="H143" s="203"/>
      <c r="I143" s="310"/>
      <c r="J143" s="384" t="s">
        <v>991</v>
      </c>
      <c r="K143" s="380" t="s">
        <v>992</v>
      </c>
      <c r="L143" s="395" t="s">
        <v>1381</v>
      </c>
      <c r="M143" s="392"/>
      <c r="AD143" s="90"/>
      <c r="AE143" s="90"/>
    </row>
    <row r="144" spans="1:31" ht="14.45" customHeight="1">
      <c r="A144" s="203"/>
      <c r="B144" s="203"/>
      <c r="C144" s="203"/>
      <c r="D144" s="205"/>
      <c r="E144" s="207" t="s">
        <v>269</v>
      </c>
      <c r="F144" s="203"/>
      <c r="G144" s="99"/>
      <c r="H144" s="203"/>
      <c r="I144" s="310"/>
      <c r="J144" s="384" t="s">
        <v>993</v>
      </c>
      <c r="K144" s="380" t="s">
        <v>994</v>
      </c>
      <c r="L144" s="395" t="s">
        <v>1382</v>
      </c>
      <c r="M144" s="392"/>
      <c r="AD144" s="90"/>
      <c r="AE144" s="90"/>
    </row>
    <row r="145" spans="1:31" ht="14.45" customHeight="1">
      <c r="A145" s="203"/>
      <c r="B145" s="203"/>
      <c r="C145" s="203"/>
      <c r="D145" s="205"/>
      <c r="E145" s="207" t="s">
        <v>270</v>
      </c>
      <c r="F145" s="203"/>
      <c r="G145" s="99"/>
      <c r="H145" s="203"/>
      <c r="I145" s="310"/>
      <c r="J145" s="384" t="s">
        <v>995</v>
      </c>
      <c r="K145" s="380" t="s">
        <v>996</v>
      </c>
      <c r="L145" s="395" t="s">
        <v>1383</v>
      </c>
      <c r="M145" s="392"/>
      <c r="AD145" s="90"/>
      <c r="AE145" s="90"/>
    </row>
    <row r="146" spans="1:31" ht="14.45" customHeight="1">
      <c r="A146" s="203"/>
      <c r="B146" s="203"/>
      <c r="C146" s="203"/>
      <c r="D146" s="205"/>
      <c r="E146" s="207" t="s">
        <v>271</v>
      </c>
      <c r="F146" s="203"/>
      <c r="G146" s="99"/>
      <c r="H146" s="203"/>
      <c r="I146" s="310"/>
      <c r="J146" s="384" t="s">
        <v>997</v>
      </c>
      <c r="K146" s="380" t="s">
        <v>998</v>
      </c>
      <c r="L146" s="395" t="s">
        <v>1384</v>
      </c>
      <c r="M146" s="392"/>
      <c r="AD146" s="90"/>
      <c r="AE146" s="90"/>
    </row>
    <row r="147" spans="1:31" ht="14.45" customHeight="1">
      <c r="A147" s="203"/>
      <c r="B147" s="203"/>
      <c r="C147" s="203"/>
      <c r="D147" s="205"/>
      <c r="E147" s="207" t="s">
        <v>272</v>
      </c>
      <c r="F147" s="203"/>
      <c r="G147" s="99"/>
      <c r="H147" s="203"/>
      <c r="I147" s="310"/>
      <c r="J147" s="384" t="s">
        <v>999</v>
      </c>
      <c r="K147" s="380" t="s">
        <v>1000</v>
      </c>
      <c r="L147" s="395" t="s">
        <v>1385</v>
      </c>
      <c r="M147" s="392"/>
      <c r="AD147" s="90"/>
      <c r="AE147" s="90"/>
    </row>
    <row r="148" spans="1:31" ht="14.45" customHeight="1">
      <c r="A148" s="203"/>
      <c r="B148" s="203"/>
      <c r="C148" s="203"/>
      <c r="D148" s="205"/>
      <c r="E148" s="207" t="s">
        <v>273</v>
      </c>
      <c r="F148" s="203"/>
      <c r="G148" s="99"/>
      <c r="H148" s="203"/>
      <c r="I148" s="310"/>
      <c r="J148" s="384" t="s">
        <v>1001</v>
      </c>
      <c r="K148" s="380" t="s">
        <v>1002</v>
      </c>
      <c r="L148" s="395" t="s">
        <v>1386</v>
      </c>
      <c r="M148" s="392"/>
      <c r="AD148" s="90"/>
      <c r="AE148" s="90"/>
    </row>
    <row r="149" spans="1:31" ht="14.45" customHeight="1">
      <c r="A149" s="203"/>
      <c r="B149" s="203"/>
      <c r="C149" s="203"/>
      <c r="D149" s="205"/>
      <c r="E149" s="207" t="s">
        <v>274</v>
      </c>
      <c r="F149" s="203"/>
      <c r="G149" s="99"/>
      <c r="H149" s="203"/>
      <c r="I149" s="310"/>
      <c r="J149" s="384" t="s">
        <v>1003</v>
      </c>
      <c r="K149" s="380" t="s">
        <v>1004</v>
      </c>
      <c r="L149" s="395" t="s">
        <v>1387</v>
      </c>
      <c r="M149" s="392"/>
      <c r="AD149" s="90"/>
      <c r="AE149" s="90"/>
    </row>
    <row r="150" spans="1:31" ht="14.45" customHeight="1">
      <c r="A150" s="203"/>
      <c r="B150" s="203"/>
      <c r="C150" s="203"/>
      <c r="D150" s="205"/>
      <c r="E150" s="207" t="s">
        <v>275</v>
      </c>
      <c r="F150" s="203"/>
      <c r="G150" s="99"/>
      <c r="H150" s="203"/>
      <c r="I150" s="310"/>
      <c r="J150" s="384" t="s">
        <v>1005</v>
      </c>
      <c r="K150" s="380" t="s">
        <v>1006</v>
      </c>
      <c r="L150" s="395" t="s">
        <v>1388</v>
      </c>
      <c r="M150" s="392"/>
      <c r="AD150" s="90"/>
      <c r="AE150" s="90"/>
    </row>
    <row r="151" spans="1:31" ht="14.45" customHeight="1">
      <c r="A151" s="203"/>
      <c r="B151" s="203"/>
      <c r="C151" s="203"/>
      <c r="D151" s="205"/>
      <c r="E151" s="207" t="s">
        <v>276</v>
      </c>
      <c r="F151" s="203"/>
      <c r="G151" s="99"/>
      <c r="H151" s="203"/>
      <c r="I151" s="310"/>
      <c r="J151" s="384" t="s">
        <v>1007</v>
      </c>
      <c r="K151" s="380" t="s">
        <v>1008</v>
      </c>
      <c r="L151" s="395" t="s">
        <v>1389</v>
      </c>
      <c r="M151" s="392"/>
      <c r="AD151" s="90"/>
      <c r="AE151" s="90"/>
    </row>
    <row r="152" spans="1:31" ht="14.45" customHeight="1">
      <c r="A152" s="203"/>
      <c r="B152" s="203"/>
      <c r="C152" s="203"/>
      <c r="D152" s="205"/>
      <c r="E152" s="207" t="s">
        <v>277</v>
      </c>
      <c r="F152" s="203"/>
      <c r="G152" s="99"/>
      <c r="H152" s="203"/>
      <c r="I152" s="310"/>
      <c r="J152" s="384" t="s">
        <v>1009</v>
      </c>
      <c r="K152" s="380" t="s">
        <v>1010</v>
      </c>
      <c r="L152" s="395" t="s">
        <v>1390</v>
      </c>
      <c r="M152" s="392"/>
      <c r="AD152" s="90"/>
      <c r="AE152" s="90"/>
    </row>
    <row r="153" spans="1:31" ht="14.45" customHeight="1">
      <c r="A153" s="203"/>
      <c r="B153" s="203"/>
      <c r="C153" s="203"/>
      <c r="D153" s="205"/>
      <c r="E153" s="207" t="s">
        <v>278</v>
      </c>
      <c r="F153" s="203"/>
      <c r="G153" s="99"/>
      <c r="H153" s="203"/>
      <c r="I153" s="310"/>
      <c r="J153" s="384" t="s">
        <v>1011</v>
      </c>
      <c r="K153" s="380" t="s">
        <v>1012</v>
      </c>
      <c r="L153" s="395" t="s">
        <v>1391</v>
      </c>
      <c r="M153" s="392"/>
      <c r="AD153" s="90"/>
      <c r="AE153" s="90"/>
    </row>
    <row r="154" spans="1:31" ht="14.45" customHeight="1">
      <c r="A154" s="203"/>
      <c r="B154" s="203"/>
      <c r="C154" s="203"/>
      <c r="D154" s="205"/>
      <c r="E154" s="207" t="s">
        <v>279</v>
      </c>
      <c r="F154" s="203"/>
      <c r="G154" s="99"/>
      <c r="H154" s="203"/>
      <c r="I154" s="310"/>
      <c r="J154" s="384" t="s">
        <v>1013</v>
      </c>
      <c r="K154" s="386" t="s">
        <v>1014</v>
      </c>
      <c r="L154" s="395" t="s">
        <v>1392</v>
      </c>
      <c r="M154" s="391"/>
      <c r="AD154" s="90"/>
      <c r="AE154" s="90"/>
    </row>
    <row r="155" spans="1:31" ht="14.45" customHeight="1">
      <c r="A155" s="203"/>
      <c r="B155" s="203"/>
      <c r="C155" s="203"/>
      <c r="D155" s="205"/>
      <c r="E155" s="207" t="s">
        <v>280</v>
      </c>
      <c r="F155" s="203"/>
      <c r="G155" s="99"/>
      <c r="H155" s="203"/>
      <c r="I155" s="310"/>
      <c r="J155" s="384" t="s">
        <v>1015</v>
      </c>
      <c r="K155" s="380" t="s">
        <v>1016</v>
      </c>
      <c r="L155" s="395" t="s">
        <v>1393</v>
      </c>
      <c r="M155" s="392"/>
      <c r="AD155" s="90"/>
      <c r="AE155" s="90"/>
    </row>
    <row r="156" spans="1:31" ht="14.45" customHeight="1">
      <c r="A156" s="203"/>
      <c r="B156" s="203"/>
      <c r="C156" s="203"/>
      <c r="D156" s="205"/>
      <c r="E156" s="207" t="s">
        <v>281</v>
      </c>
      <c r="F156" s="203"/>
      <c r="G156" s="99"/>
      <c r="H156" s="203"/>
      <c r="I156" s="310"/>
      <c r="J156" s="384" t="s">
        <v>1017</v>
      </c>
      <c r="K156" s="380" t="s">
        <v>1018</v>
      </c>
      <c r="L156" s="395" t="s">
        <v>1394</v>
      </c>
      <c r="M156" s="392"/>
      <c r="AD156" s="90"/>
      <c r="AE156" s="90"/>
    </row>
    <row r="157" spans="1:31" ht="14.45" customHeight="1">
      <c r="A157" s="203"/>
      <c r="B157" s="203"/>
      <c r="C157" s="203"/>
      <c r="D157" s="205"/>
      <c r="E157" s="207" t="s">
        <v>282</v>
      </c>
      <c r="F157" s="203"/>
      <c r="G157" s="99"/>
      <c r="H157" s="203"/>
      <c r="I157" s="310"/>
      <c r="J157" s="384" t="s">
        <v>1019</v>
      </c>
      <c r="K157" s="380" t="s">
        <v>1020</v>
      </c>
      <c r="L157" s="395" t="s">
        <v>1395</v>
      </c>
      <c r="M157" s="392"/>
      <c r="AD157" s="90"/>
      <c r="AE157" s="90"/>
    </row>
    <row r="158" spans="1:31" ht="14.45" customHeight="1">
      <c r="A158" s="203"/>
      <c r="B158" s="203"/>
      <c r="C158" s="203"/>
      <c r="D158" s="205"/>
      <c r="E158" s="207" t="s">
        <v>283</v>
      </c>
      <c r="F158" s="203"/>
      <c r="G158" s="99"/>
      <c r="H158" s="203"/>
      <c r="I158" s="310"/>
      <c r="J158" s="384" t="s">
        <v>1021</v>
      </c>
      <c r="K158" s="380" t="s">
        <v>1022</v>
      </c>
      <c r="L158" s="395" t="s">
        <v>1396</v>
      </c>
      <c r="M158" s="392"/>
      <c r="AD158" s="90"/>
      <c r="AE158" s="90"/>
    </row>
    <row r="159" spans="1:31" ht="14.45" customHeight="1">
      <c r="A159" s="203"/>
      <c r="B159" s="203"/>
      <c r="C159" s="203"/>
      <c r="D159" s="205"/>
      <c r="E159" s="207" t="s">
        <v>284</v>
      </c>
      <c r="F159" s="203"/>
      <c r="G159" s="99"/>
      <c r="H159" s="203"/>
      <c r="I159" s="310"/>
      <c r="J159" s="384" t="s">
        <v>1023</v>
      </c>
      <c r="K159" s="380" t="s">
        <v>1024</v>
      </c>
      <c r="L159" s="395" t="s">
        <v>1397</v>
      </c>
      <c r="M159" s="392"/>
      <c r="AD159" s="90"/>
      <c r="AE159" s="90"/>
    </row>
    <row r="160" spans="1:31" ht="14.45" customHeight="1">
      <c r="A160" s="203"/>
      <c r="B160" s="203"/>
      <c r="C160" s="203"/>
      <c r="D160" s="205"/>
      <c r="E160" s="207" t="s">
        <v>285</v>
      </c>
      <c r="F160" s="203"/>
      <c r="G160" s="99"/>
      <c r="H160" s="203"/>
      <c r="I160" s="310"/>
      <c r="J160" s="384" t="s">
        <v>1025</v>
      </c>
      <c r="K160" s="380" t="s">
        <v>1026</v>
      </c>
      <c r="L160" s="395" t="s">
        <v>1398</v>
      </c>
      <c r="M160" s="392"/>
      <c r="AD160" s="90"/>
      <c r="AE160" s="90"/>
    </row>
    <row r="161" spans="1:31" ht="14.45" customHeight="1">
      <c r="A161" s="203"/>
      <c r="B161" s="203"/>
      <c r="C161" s="203"/>
      <c r="D161" s="205"/>
      <c r="E161" s="207" t="s">
        <v>286</v>
      </c>
      <c r="F161" s="203"/>
      <c r="G161" s="99"/>
      <c r="H161" s="203"/>
      <c r="I161" s="310"/>
      <c r="J161" s="384" t="s">
        <v>1027</v>
      </c>
      <c r="K161" s="380" t="s">
        <v>1028</v>
      </c>
      <c r="L161" s="395" t="s">
        <v>1399</v>
      </c>
      <c r="M161" s="392"/>
      <c r="AD161" s="90"/>
      <c r="AE161" s="90"/>
    </row>
    <row r="162" spans="1:31" ht="14.45" customHeight="1">
      <c r="A162" s="203"/>
      <c r="B162" s="203"/>
      <c r="C162" s="203"/>
      <c r="D162" s="205"/>
      <c r="E162" s="207" t="s">
        <v>287</v>
      </c>
      <c r="F162" s="203"/>
      <c r="G162" s="99"/>
      <c r="H162" s="203"/>
      <c r="I162" s="310"/>
      <c r="J162" s="384" t="s">
        <v>1029</v>
      </c>
      <c r="K162" s="380" t="s">
        <v>1030</v>
      </c>
      <c r="L162" s="395" t="s">
        <v>1400</v>
      </c>
      <c r="M162" s="392"/>
      <c r="AD162" s="90"/>
      <c r="AE162" s="90"/>
    </row>
    <row r="163" spans="1:31" ht="14.45" customHeight="1">
      <c r="A163" s="203"/>
      <c r="B163" s="203"/>
      <c r="C163" s="203"/>
      <c r="D163" s="205"/>
      <c r="E163" s="207" t="s">
        <v>288</v>
      </c>
      <c r="F163" s="203"/>
      <c r="G163" s="99"/>
      <c r="H163" s="203"/>
      <c r="I163" s="310"/>
      <c r="J163" s="384" t="s">
        <v>1031</v>
      </c>
      <c r="K163" s="380" t="s">
        <v>1032</v>
      </c>
      <c r="L163" s="395" t="s">
        <v>1401</v>
      </c>
      <c r="M163" s="392"/>
      <c r="AD163" s="90"/>
      <c r="AE163" s="90"/>
    </row>
    <row r="164" spans="1:31" ht="14.45" customHeight="1">
      <c r="A164" s="203"/>
      <c r="B164" s="203"/>
      <c r="C164" s="203"/>
      <c r="D164" s="205"/>
      <c r="E164" s="207" t="s">
        <v>289</v>
      </c>
      <c r="F164" s="203"/>
      <c r="G164" s="99"/>
      <c r="H164" s="203"/>
      <c r="I164" s="310"/>
      <c r="J164" s="384" t="s">
        <v>1033</v>
      </c>
      <c r="K164" s="380" t="s">
        <v>1034</v>
      </c>
      <c r="L164" s="395" t="s">
        <v>1402</v>
      </c>
      <c r="M164" s="392"/>
      <c r="AD164" s="90"/>
      <c r="AE164" s="90"/>
    </row>
    <row r="165" spans="1:31" ht="14.45" customHeight="1">
      <c r="A165" s="203"/>
      <c r="B165" s="203"/>
      <c r="C165" s="203"/>
      <c r="D165" s="205"/>
      <c r="E165" s="207" t="s">
        <v>290</v>
      </c>
      <c r="F165" s="203"/>
      <c r="G165" s="99"/>
      <c r="H165" s="203"/>
      <c r="I165" s="310"/>
      <c r="J165" s="384" t="s">
        <v>1035</v>
      </c>
      <c r="K165" s="380" t="s">
        <v>1036</v>
      </c>
      <c r="L165" s="395" t="s">
        <v>1403</v>
      </c>
      <c r="M165" s="392"/>
      <c r="AD165" s="90"/>
      <c r="AE165" s="90"/>
    </row>
    <row r="166" spans="1:31" ht="14.45" customHeight="1">
      <c r="A166" s="203"/>
      <c r="B166" s="203"/>
      <c r="C166" s="203"/>
      <c r="D166" s="205"/>
      <c r="E166" s="207" t="s">
        <v>291</v>
      </c>
      <c r="F166" s="203"/>
      <c r="G166" s="99"/>
      <c r="H166" s="203"/>
      <c r="I166" s="310"/>
      <c r="J166" s="384" t="s">
        <v>1037</v>
      </c>
      <c r="K166" s="380" t="s">
        <v>1038</v>
      </c>
      <c r="L166" s="395" t="s">
        <v>1404</v>
      </c>
      <c r="M166" s="392"/>
      <c r="AD166" s="90"/>
      <c r="AE166" s="90"/>
    </row>
    <row r="167" spans="1:31" ht="14.45" customHeight="1">
      <c r="A167" s="203"/>
      <c r="B167" s="203"/>
      <c r="C167" s="203"/>
      <c r="D167" s="205"/>
      <c r="E167" s="207" t="s">
        <v>292</v>
      </c>
      <c r="F167" s="203"/>
      <c r="G167" s="99"/>
      <c r="H167" s="203"/>
      <c r="I167" s="310"/>
      <c r="J167" s="384" t="s">
        <v>1039</v>
      </c>
      <c r="K167" s="380" t="s">
        <v>1040</v>
      </c>
      <c r="L167" s="395" t="s">
        <v>1405</v>
      </c>
      <c r="M167" s="392"/>
      <c r="AD167" s="90"/>
      <c r="AE167" s="90"/>
    </row>
    <row r="168" spans="1:31" ht="14.45" customHeight="1">
      <c r="A168" s="203"/>
      <c r="B168" s="203"/>
      <c r="C168" s="203"/>
      <c r="D168" s="205"/>
      <c r="E168" s="207" t="s">
        <v>293</v>
      </c>
      <c r="F168" s="203"/>
      <c r="G168" s="99"/>
      <c r="H168" s="203"/>
      <c r="I168" s="310"/>
      <c r="J168" s="384" t="s">
        <v>1041</v>
      </c>
      <c r="K168" s="380" t="s">
        <v>1042</v>
      </c>
      <c r="L168" s="395" t="s">
        <v>1406</v>
      </c>
      <c r="M168" s="392"/>
      <c r="AD168" s="90"/>
      <c r="AE168" s="90"/>
    </row>
    <row r="169" spans="1:31" ht="14.45" customHeight="1">
      <c r="A169" s="203"/>
      <c r="B169" s="203"/>
      <c r="C169" s="203"/>
      <c r="D169" s="205"/>
      <c r="E169" s="207" t="s">
        <v>294</v>
      </c>
      <c r="F169" s="203"/>
      <c r="G169" s="99"/>
      <c r="H169" s="203"/>
      <c r="I169" s="310"/>
      <c r="J169" s="384" t="s">
        <v>1043</v>
      </c>
      <c r="K169" s="380" t="s">
        <v>1044</v>
      </c>
      <c r="L169" s="395" t="s">
        <v>1407</v>
      </c>
      <c r="M169" s="392"/>
      <c r="AD169" s="90"/>
      <c r="AE169" s="90"/>
    </row>
    <row r="170" spans="1:31" ht="14.45" customHeight="1">
      <c r="A170" s="203"/>
      <c r="B170" s="203"/>
      <c r="C170" s="203"/>
      <c r="D170" s="205"/>
      <c r="E170" s="207" t="s">
        <v>295</v>
      </c>
      <c r="F170" s="203"/>
      <c r="G170" s="99"/>
      <c r="H170" s="203"/>
      <c r="I170" s="310"/>
      <c r="J170" s="384" t="s">
        <v>1045</v>
      </c>
      <c r="K170" s="380" t="s">
        <v>1046</v>
      </c>
      <c r="L170" s="395" t="s">
        <v>1408</v>
      </c>
      <c r="M170" s="392"/>
      <c r="AD170" s="90"/>
      <c r="AE170" s="90"/>
    </row>
    <row r="171" spans="1:31" ht="14.45" customHeight="1">
      <c r="A171" s="203"/>
      <c r="B171" s="203"/>
      <c r="C171" s="203"/>
      <c r="D171" s="205"/>
      <c r="E171" s="207" t="s">
        <v>296</v>
      </c>
      <c r="F171" s="203"/>
      <c r="G171" s="99"/>
      <c r="H171" s="203"/>
      <c r="I171" s="310"/>
      <c r="J171" s="384" t="s">
        <v>1047</v>
      </c>
      <c r="K171" s="380" t="s">
        <v>1048</v>
      </c>
      <c r="L171" s="395" t="s">
        <v>1409</v>
      </c>
      <c r="M171" s="392"/>
      <c r="AD171" s="90"/>
      <c r="AE171" s="90"/>
    </row>
    <row r="172" spans="1:31" ht="14.45" customHeight="1">
      <c r="A172" s="203"/>
      <c r="B172" s="203"/>
      <c r="C172" s="203"/>
      <c r="D172" s="205"/>
      <c r="E172" s="207" t="s">
        <v>297</v>
      </c>
      <c r="F172" s="203"/>
      <c r="G172" s="99"/>
      <c r="H172" s="203"/>
      <c r="I172" s="310"/>
      <c r="J172" s="384" t="s">
        <v>1049</v>
      </c>
      <c r="K172" s="380" t="s">
        <v>1050</v>
      </c>
      <c r="L172" s="395" t="s">
        <v>1410</v>
      </c>
      <c r="M172" s="392"/>
      <c r="AD172" s="90"/>
      <c r="AE172" s="90"/>
    </row>
    <row r="173" spans="1:31" ht="14.45" customHeight="1">
      <c r="A173" s="203"/>
      <c r="B173" s="203"/>
      <c r="C173" s="203"/>
      <c r="D173" s="205"/>
      <c r="E173" s="207" t="s">
        <v>298</v>
      </c>
      <c r="F173" s="203"/>
      <c r="G173" s="99"/>
      <c r="H173" s="203"/>
      <c r="I173" s="310"/>
      <c r="J173" s="384" t="s">
        <v>1051</v>
      </c>
      <c r="K173" s="380" t="s">
        <v>1052</v>
      </c>
      <c r="L173" s="395" t="s">
        <v>1411</v>
      </c>
      <c r="M173" s="392"/>
      <c r="AD173" s="90"/>
      <c r="AE173" s="90"/>
    </row>
    <row r="174" spans="1:31" ht="14.45" customHeight="1">
      <c r="A174" s="203"/>
      <c r="B174" s="203"/>
      <c r="C174" s="203"/>
      <c r="D174" s="205"/>
      <c r="E174" s="207" t="s">
        <v>299</v>
      </c>
      <c r="F174" s="203"/>
      <c r="G174" s="99"/>
      <c r="H174" s="203"/>
      <c r="I174" s="310"/>
      <c r="J174" s="384" t="s">
        <v>1053</v>
      </c>
      <c r="K174" s="380" t="s">
        <v>1054</v>
      </c>
      <c r="L174" s="395" t="s">
        <v>1412</v>
      </c>
      <c r="M174" s="392"/>
      <c r="AD174" s="90"/>
      <c r="AE174" s="90"/>
    </row>
    <row r="175" spans="1:31" ht="14.45" customHeight="1">
      <c r="A175" s="203"/>
      <c r="B175" s="203"/>
      <c r="C175" s="203"/>
      <c r="D175" s="205"/>
      <c r="E175" s="207" t="s">
        <v>300</v>
      </c>
      <c r="F175" s="203"/>
      <c r="G175" s="99"/>
      <c r="H175" s="203"/>
      <c r="I175" s="310"/>
      <c r="J175" s="384" t="s">
        <v>1055</v>
      </c>
      <c r="K175" s="380" t="s">
        <v>1056</v>
      </c>
      <c r="L175" s="395" t="s">
        <v>1413</v>
      </c>
      <c r="M175" s="392"/>
      <c r="AD175" s="90"/>
      <c r="AE175" s="90"/>
    </row>
    <row r="176" spans="1:31" ht="14.45" customHeight="1">
      <c r="A176" s="203"/>
      <c r="B176" s="203"/>
      <c r="C176" s="203"/>
      <c r="D176" s="205"/>
      <c r="E176" s="207" t="s">
        <v>301</v>
      </c>
      <c r="F176" s="203"/>
      <c r="G176" s="99"/>
      <c r="H176" s="203"/>
      <c r="I176" s="310"/>
      <c r="J176" s="384" t="s">
        <v>1057</v>
      </c>
      <c r="K176" s="380" t="s">
        <v>1058</v>
      </c>
      <c r="L176" s="395" t="s">
        <v>1414</v>
      </c>
      <c r="M176" s="392"/>
      <c r="AD176" s="90"/>
      <c r="AE176" s="90"/>
    </row>
    <row r="177" spans="1:31" ht="14.45" customHeight="1">
      <c r="A177" s="203"/>
      <c r="B177" s="203"/>
      <c r="C177" s="203"/>
      <c r="D177" s="205"/>
      <c r="E177" s="207" t="s">
        <v>302</v>
      </c>
      <c r="F177" s="203"/>
      <c r="G177" s="99"/>
      <c r="H177" s="203"/>
      <c r="I177" s="310"/>
      <c r="J177" s="384" t="s">
        <v>1059</v>
      </c>
      <c r="K177" s="380" t="s">
        <v>1060</v>
      </c>
      <c r="L177" s="395" t="s">
        <v>1415</v>
      </c>
      <c r="M177" s="392"/>
      <c r="AD177" s="90"/>
      <c r="AE177" s="90"/>
    </row>
    <row r="178" spans="1:31" ht="14.45" customHeight="1">
      <c r="A178" s="203"/>
      <c r="B178" s="203"/>
      <c r="C178" s="203"/>
      <c r="D178" s="205"/>
      <c r="E178" s="207" t="s">
        <v>303</v>
      </c>
      <c r="F178" s="203"/>
      <c r="G178" s="99"/>
      <c r="H178" s="203"/>
      <c r="I178" s="310"/>
      <c r="J178" s="384" t="s">
        <v>1061</v>
      </c>
      <c r="K178" s="380" t="s">
        <v>1062</v>
      </c>
      <c r="L178" s="395" t="s">
        <v>1416</v>
      </c>
      <c r="M178" s="392"/>
      <c r="AD178" s="90"/>
      <c r="AE178" s="90"/>
    </row>
    <row r="179" spans="1:31" ht="14.45" customHeight="1" thickBot="1">
      <c r="A179" s="203"/>
      <c r="B179" s="203"/>
      <c r="C179" s="203"/>
      <c r="D179" s="205"/>
      <c r="E179" s="207" t="s">
        <v>304</v>
      </c>
      <c r="F179" s="203"/>
      <c r="G179" s="99"/>
      <c r="H179" s="203"/>
      <c r="I179" s="310"/>
      <c r="J179" s="384" t="s">
        <v>1063</v>
      </c>
      <c r="K179" s="380" t="s">
        <v>1064</v>
      </c>
      <c r="L179" s="396" t="s">
        <v>701</v>
      </c>
      <c r="M179" s="392"/>
      <c r="AD179" s="90"/>
      <c r="AE179" s="90"/>
    </row>
    <row r="180" spans="1:31" ht="14.45" customHeight="1">
      <c r="A180" s="203"/>
      <c r="B180" s="203"/>
      <c r="C180" s="203"/>
      <c r="D180" s="205"/>
      <c r="E180" s="207" t="s">
        <v>305</v>
      </c>
      <c r="F180" s="203"/>
      <c r="G180" s="99"/>
      <c r="H180" s="203"/>
      <c r="I180" s="310"/>
      <c r="J180" s="384" t="s">
        <v>1065</v>
      </c>
      <c r="K180" s="380" t="s">
        <v>1066</v>
      </c>
      <c r="L180" s="392"/>
      <c r="M180" s="392"/>
      <c r="AD180" s="90"/>
      <c r="AE180" s="90"/>
    </row>
    <row r="181" spans="1:31" ht="14.45" customHeight="1">
      <c r="A181" s="203"/>
      <c r="B181" s="203"/>
      <c r="C181" s="203"/>
      <c r="D181" s="205"/>
      <c r="E181" s="207" t="s">
        <v>306</v>
      </c>
      <c r="F181" s="203"/>
      <c r="G181" s="99"/>
      <c r="H181" s="203"/>
      <c r="I181" s="310"/>
      <c r="J181" s="384" t="s">
        <v>1067</v>
      </c>
      <c r="K181" s="380" t="s">
        <v>1068</v>
      </c>
      <c r="L181" s="392"/>
      <c r="M181" s="392"/>
      <c r="AD181" s="90"/>
      <c r="AE181" s="90"/>
    </row>
    <row r="182" spans="1:31" ht="14.45" customHeight="1">
      <c r="A182" s="203"/>
      <c r="B182" s="203"/>
      <c r="C182" s="203"/>
      <c r="D182" s="205"/>
      <c r="E182" s="207" t="s">
        <v>307</v>
      </c>
      <c r="F182" s="203"/>
      <c r="G182" s="99"/>
      <c r="H182" s="203"/>
      <c r="I182" s="310"/>
      <c r="J182" s="384" t="s">
        <v>1069</v>
      </c>
      <c r="K182" s="380" t="s">
        <v>1070</v>
      </c>
      <c r="L182" s="392"/>
      <c r="M182" s="392"/>
      <c r="AD182" s="90"/>
      <c r="AE182" s="90"/>
    </row>
    <row r="183" spans="1:31" ht="14.45" customHeight="1">
      <c r="A183" s="203"/>
      <c r="B183" s="203"/>
      <c r="C183" s="203"/>
      <c r="D183" s="205"/>
      <c r="E183" s="207" t="s">
        <v>308</v>
      </c>
      <c r="F183" s="203"/>
      <c r="G183" s="99"/>
      <c r="H183" s="203"/>
      <c r="I183" s="310"/>
      <c r="J183" s="384" t="s">
        <v>1071</v>
      </c>
      <c r="K183" s="380" t="s">
        <v>1072</v>
      </c>
      <c r="L183" s="392"/>
      <c r="M183" s="392"/>
      <c r="AD183" s="90"/>
      <c r="AE183" s="90"/>
    </row>
    <row r="184" spans="1:31" ht="14.45" customHeight="1">
      <c r="A184" s="203"/>
      <c r="B184" s="203"/>
      <c r="C184" s="203"/>
      <c r="D184" s="205"/>
      <c r="E184" s="207" t="s">
        <v>309</v>
      </c>
      <c r="F184" s="203"/>
      <c r="G184" s="99"/>
      <c r="H184" s="203"/>
      <c r="I184" s="310"/>
      <c r="J184" s="384" t="s">
        <v>1073</v>
      </c>
      <c r="K184" s="380" t="s">
        <v>1074</v>
      </c>
      <c r="L184" s="392"/>
      <c r="M184" s="392"/>
      <c r="AD184" s="90"/>
      <c r="AE184" s="90"/>
    </row>
    <row r="185" spans="1:31" ht="14.45" customHeight="1">
      <c r="A185" s="203"/>
      <c r="B185" s="203"/>
      <c r="C185" s="203"/>
      <c r="D185" s="205"/>
      <c r="E185" s="207" t="s">
        <v>310</v>
      </c>
      <c r="F185" s="203"/>
      <c r="G185" s="99"/>
      <c r="H185" s="203"/>
      <c r="I185" s="310"/>
      <c r="J185" s="384" t="s">
        <v>1075</v>
      </c>
      <c r="K185" s="380" t="s">
        <v>1076</v>
      </c>
      <c r="L185" s="392"/>
      <c r="M185" s="392"/>
      <c r="AD185" s="90"/>
      <c r="AE185" s="90"/>
    </row>
    <row r="186" spans="1:31" ht="14.45" customHeight="1">
      <c r="A186" s="203"/>
      <c r="B186" s="203"/>
      <c r="C186" s="203"/>
      <c r="D186" s="205"/>
      <c r="E186" s="207" t="s">
        <v>311</v>
      </c>
      <c r="F186" s="203"/>
      <c r="G186" s="99"/>
      <c r="H186" s="203"/>
      <c r="I186" s="310"/>
      <c r="J186" s="384" t="s">
        <v>1077</v>
      </c>
      <c r="K186" s="380" t="s">
        <v>1078</v>
      </c>
      <c r="L186" s="392"/>
      <c r="M186" s="392"/>
      <c r="AD186" s="90"/>
      <c r="AE186" s="90"/>
    </row>
    <row r="187" spans="1:31" ht="14.45" customHeight="1">
      <c r="A187" s="203"/>
      <c r="B187" s="203"/>
      <c r="C187" s="203"/>
      <c r="D187" s="205"/>
      <c r="E187" s="207" t="s">
        <v>312</v>
      </c>
      <c r="F187" s="203"/>
      <c r="G187" s="99"/>
      <c r="H187" s="203"/>
      <c r="I187" s="310"/>
      <c r="J187" s="384" t="s">
        <v>1079</v>
      </c>
      <c r="K187" s="380" t="s">
        <v>1080</v>
      </c>
      <c r="L187" s="392"/>
      <c r="M187" s="392"/>
      <c r="AD187" s="90"/>
      <c r="AE187" s="90"/>
    </row>
    <row r="188" spans="1:31" ht="14.45" customHeight="1">
      <c r="A188" s="203"/>
      <c r="B188" s="203"/>
      <c r="C188" s="203"/>
      <c r="D188" s="205"/>
      <c r="E188" s="207" t="s">
        <v>313</v>
      </c>
      <c r="F188" s="203"/>
      <c r="G188" s="99"/>
      <c r="H188" s="203"/>
      <c r="I188" s="310"/>
      <c r="J188" s="384" t="s">
        <v>1081</v>
      </c>
      <c r="K188" s="380" t="s">
        <v>1082</v>
      </c>
      <c r="L188" s="392"/>
      <c r="M188" s="392"/>
      <c r="AD188" s="90"/>
      <c r="AE188" s="90"/>
    </row>
    <row r="189" spans="1:31" ht="14.45" customHeight="1">
      <c r="A189" s="203"/>
      <c r="B189" s="203"/>
      <c r="C189" s="203"/>
      <c r="D189" s="205"/>
      <c r="E189" s="207" t="s">
        <v>314</v>
      </c>
      <c r="F189" s="203"/>
      <c r="G189" s="99"/>
      <c r="H189" s="203"/>
      <c r="I189" s="310"/>
      <c r="J189" s="384" t="s">
        <v>1083</v>
      </c>
      <c r="K189" s="380" t="s">
        <v>1084</v>
      </c>
      <c r="L189" s="392"/>
      <c r="M189" s="392"/>
      <c r="AD189" s="90"/>
      <c r="AE189" s="90"/>
    </row>
    <row r="190" spans="1:31" ht="14.45" customHeight="1">
      <c r="A190" s="203"/>
      <c r="B190" s="203"/>
      <c r="C190" s="203"/>
      <c r="D190" s="205"/>
      <c r="E190" s="207" t="s">
        <v>315</v>
      </c>
      <c r="F190" s="203"/>
      <c r="G190" s="99"/>
      <c r="H190" s="203"/>
      <c r="I190" s="310"/>
      <c r="J190" s="384" t="s">
        <v>1085</v>
      </c>
      <c r="K190" s="380" t="s">
        <v>1086</v>
      </c>
      <c r="L190" s="392"/>
      <c r="M190" s="392"/>
      <c r="AD190" s="90"/>
      <c r="AE190" s="90"/>
    </row>
    <row r="191" spans="1:31" ht="14.45" customHeight="1">
      <c r="A191" s="203"/>
      <c r="B191" s="203"/>
      <c r="C191" s="203"/>
      <c r="D191" s="205"/>
      <c r="E191" s="207" t="s">
        <v>316</v>
      </c>
      <c r="F191" s="203"/>
      <c r="G191" s="99"/>
      <c r="H191" s="203"/>
      <c r="I191" s="310"/>
      <c r="J191" s="384" t="s">
        <v>1087</v>
      </c>
      <c r="K191" s="380" t="s">
        <v>1088</v>
      </c>
      <c r="L191" s="392"/>
      <c r="M191" s="392"/>
      <c r="AD191" s="90"/>
      <c r="AE191" s="90"/>
    </row>
    <row r="192" spans="1:31" ht="14.45" customHeight="1">
      <c r="A192" s="203"/>
      <c r="B192" s="203"/>
      <c r="C192" s="203"/>
      <c r="D192" s="205"/>
      <c r="E192" s="207" t="s">
        <v>317</v>
      </c>
      <c r="F192" s="203"/>
      <c r="G192" s="99"/>
      <c r="H192" s="203"/>
      <c r="I192" s="310"/>
      <c r="J192" s="384" t="s">
        <v>1089</v>
      </c>
      <c r="K192" s="380" t="s">
        <v>1090</v>
      </c>
      <c r="L192" s="392"/>
      <c r="M192" s="392"/>
      <c r="AD192" s="90"/>
      <c r="AE192" s="90"/>
    </row>
    <row r="193" spans="1:31" ht="14.45" customHeight="1">
      <c r="A193" s="203"/>
      <c r="B193" s="203"/>
      <c r="C193" s="203"/>
      <c r="D193" s="205"/>
      <c r="E193" s="207" t="s">
        <v>318</v>
      </c>
      <c r="F193" s="203"/>
      <c r="G193" s="99"/>
      <c r="H193" s="203"/>
      <c r="I193" s="310"/>
      <c r="J193" s="384" t="s">
        <v>1091</v>
      </c>
      <c r="K193" s="380" t="s">
        <v>1092</v>
      </c>
      <c r="L193" s="392"/>
      <c r="M193" s="392"/>
      <c r="AD193" s="90"/>
      <c r="AE193" s="90"/>
    </row>
    <row r="194" spans="1:31" ht="14.45" customHeight="1">
      <c r="A194" s="203"/>
      <c r="B194" s="203"/>
      <c r="C194" s="203"/>
      <c r="D194" s="205"/>
      <c r="E194" s="207" t="s">
        <v>319</v>
      </c>
      <c r="F194" s="203"/>
      <c r="G194" s="99"/>
      <c r="H194" s="203"/>
      <c r="I194" s="310"/>
      <c r="J194" s="384" t="s">
        <v>1093</v>
      </c>
      <c r="K194" s="380" t="s">
        <v>1094</v>
      </c>
      <c r="L194" s="392"/>
      <c r="M194" s="392"/>
      <c r="AD194" s="90"/>
      <c r="AE194" s="90"/>
    </row>
    <row r="195" spans="1:31" ht="14.45" customHeight="1">
      <c r="A195" s="203"/>
      <c r="B195" s="203"/>
      <c r="C195" s="203"/>
      <c r="D195" s="205"/>
      <c r="E195" s="207" t="s">
        <v>320</v>
      </c>
      <c r="F195" s="203"/>
      <c r="G195" s="99"/>
      <c r="H195" s="203"/>
      <c r="I195" s="310"/>
      <c r="J195" s="384" t="s">
        <v>1095</v>
      </c>
      <c r="K195" s="380" t="s">
        <v>1096</v>
      </c>
      <c r="L195" s="392"/>
      <c r="M195" s="392"/>
      <c r="AD195" s="90"/>
      <c r="AE195" s="90"/>
    </row>
    <row r="196" spans="1:31" ht="14.45" customHeight="1">
      <c r="A196" s="203"/>
      <c r="B196" s="203"/>
      <c r="C196" s="203"/>
      <c r="D196" s="205"/>
      <c r="E196" s="207" t="s">
        <v>321</v>
      </c>
      <c r="F196" s="203"/>
      <c r="G196" s="99"/>
      <c r="H196" s="203"/>
      <c r="I196" s="310"/>
      <c r="J196" s="384" t="s">
        <v>1097</v>
      </c>
      <c r="K196" s="380" t="s">
        <v>1098</v>
      </c>
      <c r="L196" s="392"/>
      <c r="M196" s="392"/>
      <c r="AD196" s="90"/>
      <c r="AE196" s="90"/>
    </row>
    <row r="197" spans="1:31" ht="14.45" customHeight="1">
      <c r="A197" s="203"/>
      <c r="B197" s="203"/>
      <c r="C197" s="203"/>
      <c r="D197" s="205"/>
      <c r="E197" s="207" t="s">
        <v>322</v>
      </c>
      <c r="F197" s="203"/>
      <c r="G197" s="99"/>
      <c r="H197" s="203"/>
      <c r="I197" s="310"/>
      <c r="J197" s="384" t="s">
        <v>1099</v>
      </c>
      <c r="K197" s="380" t="s">
        <v>1100</v>
      </c>
      <c r="L197" s="392"/>
      <c r="M197" s="392"/>
      <c r="AD197" s="90"/>
      <c r="AE197" s="90"/>
    </row>
    <row r="198" spans="1:31" ht="14.45" customHeight="1">
      <c r="A198" s="203"/>
      <c r="B198" s="203"/>
      <c r="C198" s="203"/>
      <c r="D198" s="205"/>
      <c r="E198" s="207" t="s">
        <v>323</v>
      </c>
      <c r="F198" s="203"/>
      <c r="G198" s="99"/>
      <c r="H198" s="203"/>
      <c r="I198" s="310"/>
      <c r="J198" s="384" t="s">
        <v>1101</v>
      </c>
      <c r="K198" s="380" t="s">
        <v>1102</v>
      </c>
      <c r="L198" s="392"/>
      <c r="M198" s="392"/>
      <c r="AD198" s="90"/>
      <c r="AE198" s="90"/>
    </row>
    <row r="199" spans="1:31" ht="14.45" customHeight="1">
      <c r="A199" s="203"/>
      <c r="B199" s="203"/>
      <c r="C199" s="203"/>
      <c r="D199" s="205"/>
      <c r="E199" s="207" t="s">
        <v>324</v>
      </c>
      <c r="F199" s="203"/>
      <c r="G199" s="99"/>
      <c r="H199" s="203"/>
      <c r="I199" s="310"/>
      <c r="J199" s="384" t="s">
        <v>1103</v>
      </c>
      <c r="K199" s="386" t="s">
        <v>1104</v>
      </c>
      <c r="L199" s="391"/>
      <c r="M199" s="391"/>
      <c r="AD199" s="90"/>
      <c r="AE199" s="90"/>
    </row>
    <row r="200" spans="1:31" ht="14.45" customHeight="1">
      <c r="A200" s="203"/>
      <c r="B200" s="203"/>
      <c r="C200" s="203"/>
      <c r="D200" s="205"/>
      <c r="E200" s="207" t="s">
        <v>325</v>
      </c>
      <c r="F200" s="203"/>
      <c r="G200" s="99"/>
      <c r="H200" s="203"/>
      <c r="I200" s="310"/>
      <c r="J200" s="384" t="s">
        <v>1105</v>
      </c>
      <c r="K200" s="380" t="s">
        <v>1106</v>
      </c>
      <c r="L200" s="392"/>
      <c r="M200" s="392"/>
      <c r="AD200" s="90"/>
      <c r="AE200" s="90"/>
    </row>
    <row r="201" spans="1:31" ht="14.45" customHeight="1">
      <c r="A201" s="203"/>
      <c r="B201" s="203"/>
      <c r="C201" s="203"/>
      <c r="D201" s="205"/>
      <c r="E201" s="207" t="s">
        <v>326</v>
      </c>
      <c r="F201" s="203"/>
      <c r="G201" s="99"/>
      <c r="H201" s="203"/>
      <c r="I201" s="310"/>
      <c r="J201" s="384" t="s">
        <v>1107</v>
      </c>
      <c r="K201" s="380" t="s">
        <v>1108</v>
      </c>
      <c r="L201" s="392"/>
      <c r="M201" s="392"/>
      <c r="AD201" s="90"/>
      <c r="AE201" s="90"/>
    </row>
    <row r="202" spans="1:31" ht="14.45" customHeight="1">
      <c r="A202" s="203"/>
      <c r="B202" s="203"/>
      <c r="C202" s="203"/>
      <c r="D202" s="205"/>
      <c r="E202" s="207" t="s">
        <v>327</v>
      </c>
      <c r="F202" s="203"/>
      <c r="G202" s="99"/>
      <c r="H202" s="203"/>
      <c r="I202" s="310"/>
      <c r="J202" s="384" t="s">
        <v>1109</v>
      </c>
      <c r="K202" s="380" t="s">
        <v>1110</v>
      </c>
      <c r="L202" s="392"/>
      <c r="M202" s="392"/>
      <c r="AD202" s="90"/>
      <c r="AE202" s="90"/>
    </row>
    <row r="203" spans="1:31" ht="14.45" customHeight="1">
      <c r="A203" s="203"/>
      <c r="B203" s="203"/>
      <c r="C203" s="203"/>
      <c r="D203" s="205"/>
      <c r="E203" s="207" t="s">
        <v>328</v>
      </c>
      <c r="F203" s="203"/>
      <c r="G203" s="99"/>
      <c r="H203" s="203"/>
      <c r="I203" s="310"/>
      <c r="J203" s="384" t="s">
        <v>1111</v>
      </c>
      <c r="K203" s="380" t="s">
        <v>1112</v>
      </c>
      <c r="L203" s="392"/>
      <c r="M203" s="392"/>
      <c r="AD203" s="90"/>
      <c r="AE203" s="90"/>
    </row>
    <row r="204" spans="1:31" ht="14.45" customHeight="1">
      <c r="A204" s="203"/>
      <c r="B204" s="203"/>
      <c r="C204" s="203"/>
      <c r="D204" s="205"/>
      <c r="E204" s="207" t="s">
        <v>329</v>
      </c>
      <c r="F204" s="203"/>
      <c r="G204" s="99"/>
      <c r="H204" s="203"/>
      <c r="I204" s="310"/>
      <c r="J204" s="384" t="s">
        <v>1113</v>
      </c>
      <c r="K204" s="380" t="s">
        <v>1114</v>
      </c>
      <c r="L204" s="392"/>
      <c r="M204" s="392"/>
      <c r="AD204" s="90"/>
      <c r="AE204" s="90"/>
    </row>
    <row r="205" spans="1:31" ht="14.45" customHeight="1">
      <c r="A205" s="203"/>
      <c r="B205" s="203"/>
      <c r="C205" s="203"/>
      <c r="D205" s="205"/>
      <c r="E205" s="207" t="s">
        <v>330</v>
      </c>
      <c r="F205" s="203"/>
      <c r="G205" s="99"/>
      <c r="H205" s="203"/>
      <c r="I205" s="310"/>
      <c r="J205" s="384" t="s">
        <v>1115</v>
      </c>
      <c r="K205" s="380" t="s">
        <v>1116</v>
      </c>
      <c r="L205" s="392"/>
      <c r="M205" s="392"/>
      <c r="AD205" s="90"/>
      <c r="AE205" s="90"/>
    </row>
    <row r="206" spans="1:31" ht="14.45" customHeight="1">
      <c r="A206" s="203"/>
      <c r="B206" s="203"/>
      <c r="C206" s="203"/>
      <c r="D206" s="205"/>
      <c r="E206" s="207" t="s">
        <v>331</v>
      </c>
      <c r="F206" s="203"/>
      <c r="G206" s="99"/>
      <c r="H206" s="203"/>
      <c r="I206" s="310"/>
      <c r="J206" s="384" t="s">
        <v>1117</v>
      </c>
      <c r="K206" s="380" t="s">
        <v>1118</v>
      </c>
      <c r="L206" s="392"/>
      <c r="M206" s="392"/>
      <c r="AD206" s="90"/>
      <c r="AE206" s="90"/>
    </row>
    <row r="207" spans="1:31" ht="14.45" customHeight="1">
      <c r="A207" s="203"/>
      <c r="B207" s="203"/>
      <c r="C207" s="203"/>
      <c r="D207" s="205"/>
      <c r="E207" s="207" t="s">
        <v>332</v>
      </c>
      <c r="F207" s="203"/>
      <c r="G207" s="99"/>
      <c r="H207" s="203"/>
      <c r="I207" s="310"/>
      <c r="J207" s="384" t="s">
        <v>1119</v>
      </c>
      <c r="K207" s="380" t="s">
        <v>1120</v>
      </c>
      <c r="L207" s="392"/>
      <c r="M207" s="392"/>
      <c r="AD207" s="90"/>
      <c r="AE207" s="90"/>
    </row>
    <row r="208" spans="1:31" ht="14.45" customHeight="1">
      <c r="A208" s="203"/>
      <c r="B208" s="203"/>
      <c r="C208" s="203"/>
      <c r="D208" s="205"/>
      <c r="E208" s="207" t="s">
        <v>333</v>
      </c>
      <c r="F208" s="203"/>
      <c r="G208" s="99"/>
      <c r="H208" s="203"/>
      <c r="I208" s="310"/>
      <c r="J208" s="384" t="s">
        <v>1121</v>
      </c>
      <c r="K208" s="380" t="s">
        <v>1122</v>
      </c>
      <c r="L208" s="392"/>
      <c r="M208" s="392"/>
      <c r="AD208" s="90"/>
      <c r="AE208" s="90"/>
    </row>
    <row r="209" spans="1:31" ht="14.45" customHeight="1">
      <c r="A209" s="203"/>
      <c r="B209" s="203"/>
      <c r="C209" s="203"/>
      <c r="D209" s="205"/>
      <c r="E209" s="207" t="s">
        <v>334</v>
      </c>
      <c r="F209" s="203"/>
      <c r="G209" s="99"/>
      <c r="H209" s="203"/>
      <c r="I209" s="310"/>
      <c r="J209" s="384" t="s">
        <v>1123</v>
      </c>
      <c r="K209" s="386" t="s">
        <v>1124</v>
      </c>
      <c r="L209" s="391"/>
      <c r="M209" s="391"/>
      <c r="AD209" s="90"/>
      <c r="AE209" s="90"/>
    </row>
    <row r="210" spans="1:31" ht="14.45" customHeight="1">
      <c r="A210" s="203"/>
      <c r="B210" s="203"/>
      <c r="C210" s="203"/>
      <c r="D210" s="205"/>
      <c r="E210" s="207" t="s">
        <v>335</v>
      </c>
      <c r="F210" s="203"/>
      <c r="G210" s="99"/>
      <c r="H210" s="203"/>
      <c r="I210" s="310"/>
      <c r="J210" s="384" t="s">
        <v>1125</v>
      </c>
      <c r="K210" s="380" t="s">
        <v>1126</v>
      </c>
      <c r="L210" s="392"/>
      <c r="M210" s="392"/>
      <c r="AD210" s="90"/>
      <c r="AE210" s="90"/>
    </row>
    <row r="211" spans="1:31" ht="14.45" customHeight="1">
      <c r="A211" s="203"/>
      <c r="B211" s="203"/>
      <c r="C211" s="203"/>
      <c r="D211" s="205"/>
      <c r="E211" s="207" t="s">
        <v>336</v>
      </c>
      <c r="F211" s="203"/>
      <c r="G211" s="99"/>
      <c r="H211" s="203"/>
      <c r="I211" s="310"/>
      <c r="J211" s="384" t="s">
        <v>1127</v>
      </c>
      <c r="K211" s="380" t="s">
        <v>1128</v>
      </c>
      <c r="L211" s="392"/>
      <c r="M211" s="392"/>
      <c r="AD211" s="90"/>
      <c r="AE211" s="90"/>
    </row>
    <row r="212" spans="1:31" ht="14.45" customHeight="1">
      <c r="A212" s="203"/>
      <c r="B212" s="203"/>
      <c r="C212" s="203"/>
      <c r="D212" s="205"/>
      <c r="E212" s="207" t="s">
        <v>337</v>
      </c>
      <c r="F212" s="203"/>
      <c r="G212" s="99"/>
      <c r="H212" s="203"/>
      <c r="I212" s="310"/>
      <c r="J212" s="384" t="s">
        <v>1129</v>
      </c>
      <c r="K212" s="380" t="s">
        <v>1130</v>
      </c>
      <c r="L212" s="392"/>
      <c r="M212" s="392"/>
      <c r="AD212" s="90"/>
      <c r="AE212" s="90"/>
    </row>
    <row r="213" spans="1:31" ht="14.45" customHeight="1">
      <c r="A213" s="203"/>
      <c r="B213" s="203"/>
      <c r="C213" s="203"/>
      <c r="D213" s="205"/>
      <c r="E213" s="207" t="s">
        <v>338</v>
      </c>
      <c r="F213" s="203"/>
      <c r="G213" s="99"/>
      <c r="H213" s="203"/>
      <c r="I213" s="310"/>
      <c r="J213" s="384" t="s">
        <v>1131</v>
      </c>
      <c r="K213" s="380" t="s">
        <v>1132</v>
      </c>
      <c r="L213" s="392"/>
      <c r="M213" s="392"/>
      <c r="AD213" s="90"/>
      <c r="AE213" s="90"/>
    </row>
    <row r="214" spans="1:31" ht="14.45" customHeight="1">
      <c r="A214" s="203"/>
      <c r="B214" s="203"/>
      <c r="C214" s="203"/>
      <c r="D214" s="205"/>
      <c r="E214" s="207" t="s">
        <v>57</v>
      </c>
      <c r="F214" s="203"/>
      <c r="G214" s="99"/>
      <c r="H214" s="203"/>
      <c r="I214" s="310"/>
      <c r="J214" s="384" t="s">
        <v>1133</v>
      </c>
      <c r="K214" s="380" t="s">
        <v>1134</v>
      </c>
      <c r="L214" s="392"/>
      <c r="M214" s="392"/>
      <c r="AD214" s="90"/>
      <c r="AE214" s="90"/>
    </row>
    <row r="215" spans="1:31" ht="14.45" customHeight="1">
      <c r="A215" s="203"/>
      <c r="B215" s="203"/>
      <c r="C215" s="203"/>
      <c r="D215" s="205"/>
      <c r="E215" s="207" t="s">
        <v>339</v>
      </c>
      <c r="F215" s="203"/>
      <c r="G215" s="99"/>
      <c r="H215" s="203"/>
      <c r="I215" s="310"/>
      <c r="J215" s="384" t="s">
        <v>1135</v>
      </c>
      <c r="K215" s="380" t="s">
        <v>1136</v>
      </c>
      <c r="L215" s="392"/>
      <c r="M215" s="392"/>
      <c r="AD215" s="90"/>
      <c r="AE215" s="90"/>
    </row>
    <row r="216" spans="1:31" ht="14.45" customHeight="1">
      <c r="A216" s="203"/>
      <c r="B216" s="203"/>
      <c r="C216" s="203"/>
      <c r="D216" s="205"/>
      <c r="E216" s="207" t="s">
        <v>340</v>
      </c>
      <c r="F216" s="203"/>
      <c r="G216" s="99"/>
      <c r="H216" s="203"/>
      <c r="I216" s="310"/>
      <c r="J216" s="384" t="s">
        <v>1137</v>
      </c>
      <c r="K216" s="380" t="s">
        <v>1138</v>
      </c>
      <c r="L216" s="392"/>
      <c r="M216" s="392"/>
      <c r="AD216" s="90"/>
      <c r="AE216" s="90"/>
    </row>
    <row r="217" spans="1:31" ht="14.45" customHeight="1">
      <c r="A217" s="203"/>
      <c r="B217" s="203"/>
      <c r="C217" s="203"/>
      <c r="D217" s="205"/>
      <c r="E217" s="207" t="s">
        <v>341</v>
      </c>
      <c r="F217" s="203"/>
      <c r="G217" s="99"/>
      <c r="H217" s="203"/>
      <c r="I217" s="310"/>
      <c r="J217" s="384" t="s">
        <v>1139</v>
      </c>
      <c r="K217" s="386" t="s">
        <v>1140</v>
      </c>
      <c r="L217" s="391"/>
      <c r="M217" s="391"/>
      <c r="AD217" s="90"/>
      <c r="AE217" s="90"/>
    </row>
    <row r="218" spans="1:31" ht="14.45" customHeight="1">
      <c r="A218" s="203"/>
      <c r="B218" s="203"/>
      <c r="C218" s="203"/>
      <c r="D218" s="205"/>
      <c r="E218" s="207" t="s">
        <v>342</v>
      </c>
      <c r="F218" s="203"/>
      <c r="G218" s="99"/>
      <c r="H218" s="203"/>
      <c r="I218" s="310"/>
      <c r="J218" s="384" t="s">
        <v>423</v>
      </c>
      <c r="K218" s="386" t="s">
        <v>1141</v>
      </c>
      <c r="L218" s="391"/>
      <c r="M218" s="391"/>
      <c r="AD218" s="90"/>
      <c r="AE218" s="90"/>
    </row>
    <row r="219" spans="1:31" ht="14.45" customHeight="1">
      <c r="A219" s="203"/>
      <c r="B219" s="203"/>
      <c r="C219" s="203"/>
      <c r="D219" s="205"/>
      <c r="E219" s="207" t="s">
        <v>343</v>
      </c>
      <c r="F219" s="203"/>
      <c r="G219" s="99"/>
      <c r="H219" s="203"/>
      <c r="I219" s="310"/>
      <c r="J219" s="384" t="s">
        <v>1142</v>
      </c>
      <c r="K219" s="380" t="s">
        <v>1143</v>
      </c>
      <c r="L219" s="392"/>
      <c r="M219" s="392"/>
      <c r="AD219" s="90"/>
      <c r="AE219" s="90"/>
    </row>
    <row r="220" spans="1:31" ht="14.45" customHeight="1">
      <c r="A220" s="203"/>
      <c r="B220" s="203"/>
      <c r="C220" s="203"/>
      <c r="D220" s="205"/>
      <c r="E220" s="207" t="s">
        <v>344</v>
      </c>
      <c r="F220" s="203"/>
      <c r="G220" s="99"/>
      <c r="H220" s="203"/>
      <c r="I220" s="310"/>
      <c r="J220" s="384" t="s">
        <v>1144</v>
      </c>
      <c r="K220" s="380" t="s">
        <v>1145</v>
      </c>
      <c r="L220" s="392"/>
      <c r="M220" s="392"/>
      <c r="AD220" s="90"/>
      <c r="AE220" s="90"/>
    </row>
    <row r="221" spans="1:31" ht="14.45" customHeight="1">
      <c r="A221" s="203"/>
      <c r="B221" s="203"/>
      <c r="C221" s="203"/>
      <c r="D221" s="205"/>
      <c r="E221" s="207" t="s">
        <v>345</v>
      </c>
      <c r="F221" s="203"/>
      <c r="G221" s="99"/>
      <c r="H221" s="203"/>
      <c r="I221" s="310"/>
      <c r="J221" s="384" t="s">
        <v>1146</v>
      </c>
      <c r="K221" s="380" t="s">
        <v>1147</v>
      </c>
      <c r="L221" s="392"/>
      <c r="M221" s="392"/>
      <c r="AD221" s="90"/>
      <c r="AE221" s="90"/>
    </row>
    <row r="222" spans="1:31" ht="14.45" customHeight="1">
      <c r="A222" s="203"/>
      <c r="B222" s="203"/>
      <c r="C222" s="203"/>
      <c r="D222" s="205"/>
      <c r="E222" s="207" t="s">
        <v>346</v>
      </c>
      <c r="F222" s="203"/>
      <c r="G222" s="99"/>
      <c r="H222" s="203"/>
      <c r="I222" s="310"/>
      <c r="J222" s="384" t="s">
        <v>1148</v>
      </c>
      <c r="K222" s="380" t="s">
        <v>1149</v>
      </c>
      <c r="L222" s="392"/>
      <c r="M222" s="392"/>
      <c r="AD222" s="90"/>
      <c r="AE222" s="90"/>
    </row>
    <row r="223" spans="1:31" ht="14.45" customHeight="1">
      <c r="A223" s="203"/>
      <c r="B223" s="203"/>
      <c r="C223" s="203"/>
      <c r="D223" s="205"/>
      <c r="E223" s="207" t="s">
        <v>347</v>
      </c>
      <c r="F223" s="203"/>
      <c r="G223" s="99"/>
      <c r="H223" s="203"/>
      <c r="I223" s="310"/>
      <c r="J223" s="384" t="s">
        <v>1150</v>
      </c>
      <c r="K223" s="380" t="s">
        <v>1151</v>
      </c>
      <c r="L223" s="392"/>
      <c r="M223" s="392"/>
      <c r="AD223" s="90"/>
      <c r="AE223" s="90"/>
    </row>
    <row r="224" spans="1:31" ht="14.45" customHeight="1">
      <c r="A224" s="203"/>
      <c r="B224" s="203"/>
      <c r="C224" s="203"/>
      <c r="D224" s="205"/>
      <c r="E224" s="207" t="s">
        <v>348</v>
      </c>
      <c r="F224" s="203"/>
      <c r="G224" s="99"/>
      <c r="H224" s="203"/>
      <c r="I224" s="310"/>
      <c r="J224" s="384" t="s">
        <v>1152</v>
      </c>
      <c r="K224" s="380" t="s">
        <v>1153</v>
      </c>
      <c r="L224" s="392"/>
      <c r="M224" s="392"/>
      <c r="AD224" s="90"/>
      <c r="AE224" s="90"/>
    </row>
    <row r="225" spans="1:31" ht="14.45" customHeight="1">
      <c r="A225" s="203"/>
      <c r="B225" s="203"/>
      <c r="C225" s="203"/>
      <c r="D225" s="205"/>
      <c r="E225" s="207" t="s">
        <v>349</v>
      </c>
      <c r="F225" s="203"/>
      <c r="G225" s="99"/>
      <c r="H225" s="203"/>
      <c r="I225" s="310"/>
      <c r="J225" s="384" t="s">
        <v>1154</v>
      </c>
      <c r="K225" s="380" t="s">
        <v>1155</v>
      </c>
      <c r="L225" s="392"/>
      <c r="M225" s="392"/>
      <c r="AD225" s="90"/>
      <c r="AE225" s="90"/>
    </row>
    <row r="226" spans="1:31" ht="14.45" customHeight="1">
      <c r="A226" s="203"/>
      <c r="B226" s="203"/>
      <c r="C226" s="203"/>
      <c r="D226" s="205"/>
      <c r="E226" s="207" t="s">
        <v>350</v>
      </c>
      <c r="F226" s="203"/>
      <c r="G226" s="99"/>
      <c r="H226" s="203"/>
      <c r="I226" s="310"/>
      <c r="J226" s="384" t="s">
        <v>1156</v>
      </c>
      <c r="K226" s="380" t="s">
        <v>1157</v>
      </c>
      <c r="L226" s="392"/>
      <c r="M226" s="392"/>
      <c r="AD226" s="90"/>
      <c r="AE226" s="90"/>
    </row>
    <row r="227" spans="1:31" ht="14.45" customHeight="1">
      <c r="A227" s="203"/>
      <c r="B227" s="203"/>
      <c r="C227" s="203"/>
      <c r="D227" s="205"/>
      <c r="E227" s="207" t="s">
        <v>351</v>
      </c>
      <c r="F227" s="203"/>
      <c r="G227" s="99"/>
      <c r="H227" s="203"/>
      <c r="I227" s="310"/>
      <c r="J227" s="384" t="s">
        <v>1158</v>
      </c>
      <c r="K227" s="380" t="s">
        <v>1159</v>
      </c>
      <c r="L227" s="392"/>
      <c r="M227" s="392"/>
      <c r="AD227" s="90"/>
      <c r="AE227" s="90"/>
    </row>
    <row r="228" spans="1:31" ht="14.45" customHeight="1">
      <c r="A228" s="203"/>
      <c r="B228" s="203"/>
      <c r="C228" s="203"/>
      <c r="D228" s="205"/>
      <c r="E228" s="207" t="s">
        <v>352</v>
      </c>
      <c r="F228" s="203"/>
      <c r="G228" s="99"/>
      <c r="H228" s="203"/>
      <c r="I228" s="310"/>
      <c r="J228" s="384" t="s">
        <v>1160</v>
      </c>
      <c r="K228" s="380" t="s">
        <v>1161</v>
      </c>
      <c r="L228" s="392"/>
      <c r="M228" s="392"/>
      <c r="AD228" s="90"/>
      <c r="AE228" s="90"/>
    </row>
    <row r="229" spans="1:31" ht="14.45" customHeight="1">
      <c r="A229" s="203"/>
      <c r="B229" s="203"/>
      <c r="C229" s="203"/>
      <c r="D229" s="205"/>
      <c r="E229" s="207" t="s">
        <v>353</v>
      </c>
      <c r="F229" s="203"/>
      <c r="G229" s="99"/>
      <c r="H229" s="203"/>
      <c r="I229" s="310"/>
      <c r="J229" s="384" t="s">
        <v>1162</v>
      </c>
      <c r="K229" s="380" t="s">
        <v>1163</v>
      </c>
      <c r="L229" s="392"/>
      <c r="M229" s="392"/>
      <c r="AD229" s="90"/>
      <c r="AE229" s="90"/>
    </row>
    <row r="230" spans="1:31" ht="14.45" customHeight="1" thickBot="1">
      <c r="A230" s="203"/>
      <c r="B230" s="203"/>
      <c r="C230" s="203"/>
      <c r="D230" s="205"/>
      <c r="E230" s="208" t="s">
        <v>354</v>
      </c>
      <c r="F230" s="203"/>
      <c r="G230" s="99"/>
      <c r="H230" s="203"/>
      <c r="I230" s="310"/>
      <c r="J230" s="384" t="s">
        <v>1164</v>
      </c>
      <c r="K230" s="380" t="s">
        <v>1165</v>
      </c>
      <c r="L230" s="392"/>
      <c r="M230" s="392"/>
      <c r="AD230" s="90"/>
      <c r="AE230" s="90"/>
    </row>
    <row r="231" spans="1:31" ht="14.45" customHeight="1">
      <c r="A231" s="203"/>
      <c r="B231" s="203"/>
      <c r="C231" s="203"/>
      <c r="D231" s="205"/>
      <c r="E231" s="203"/>
      <c r="F231" s="203"/>
      <c r="G231" s="99"/>
      <c r="H231" s="203"/>
      <c r="I231" s="310"/>
      <c r="J231" s="384" t="s">
        <v>1166</v>
      </c>
      <c r="K231" s="380" t="s">
        <v>1167</v>
      </c>
      <c r="L231" s="392"/>
      <c r="M231" s="392"/>
      <c r="AD231" s="90"/>
      <c r="AE231" s="90"/>
    </row>
    <row r="232" spans="1:31" ht="14.45" customHeight="1">
      <c r="A232" s="203"/>
      <c r="B232" s="203"/>
      <c r="C232" s="203"/>
      <c r="D232" s="205"/>
      <c r="E232" s="203"/>
      <c r="F232" s="203"/>
      <c r="G232" s="99"/>
      <c r="H232" s="203"/>
      <c r="I232" s="310"/>
      <c r="J232" s="384" t="s">
        <v>1168</v>
      </c>
      <c r="K232" s="380" t="s">
        <v>1169</v>
      </c>
      <c r="L232" s="392"/>
      <c r="M232" s="392"/>
      <c r="AD232" s="90"/>
      <c r="AE232" s="90"/>
    </row>
    <row r="233" spans="1:31" ht="14.45" customHeight="1">
      <c r="A233" s="203"/>
      <c r="B233" s="203"/>
      <c r="C233" s="203"/>
      <c r="D233" s="205"/>
      <c r="E233" s="203"/>
      <c r="F233" s="203"/>
      <c r="G233" s="99"/>
      <c r="H233" s="203"/>
      <c r="I233" s="310"/>
      <c r="J233" s="384" t="s">
        <v>1170</v>
      </c>
      <c r="K233" s="380" t="s">
        <v>1171</v>
      </c>
      <c r="L233" s="392"/>
      <c r="M233" s="392"/>
      <c r="AD233" s="90"/>
      <c r="AE233" s="90"/>
    </row>
    <row r="234" spans="1:31" ht="14.45" customHeight="1">
      <c r="A234" s="203"/>
      <c r="B234" s="203"/>
      <c r="C234" s="203"/>
      <c r="D234" s="205"/>
      <c r="E234" s="203"/>
      <c r="F234" s="203"/>
      <c r="G234" s="99"/>
      <c r="H234" s="203"/>
      <c r="I234" s="310"/>
      <c r="J234" s="384" t="s">
        <v>1172</v>
      </c>
      <c r="K234" s="380" t="s">
        <v>1173</v>
      </c>
      <c r="L234" s="392"/>
      <c r="M234" s="392"/>
      <c r="AD234" s="90"/>
      <c r="AE234" s="90"/>
    </row>
    <row r="235" spans="1:31" ht="14.45" customHeight="1">
      <c r="A235" s="203"/>
      <c r="B235" s="203"/>
      <c r="C235" s="203"/>
      <c r="D235" s="205"/>
      <c r="E235" s="203"/>
      <c r="F235" s="203"/>
      <c r="G235" s="99"/>
      <c r="H235" s="203"/>
      <c r="I235" s="310"/>
      <c r="J235" s="384" t="s">
        <v>1174</v>
      </c>
      <c r="K235" s="380" t="s">
        <v>1175</v>
      </c>
      <c r="L235" s="392"/>
      <c r="M235" s="392"/>
      <c r="AD235" s="90"/>
      <c r="AE235" s="90"/>
    </row>
    <row r="236" spans="1:31" ht="14.45" customHeight="1">
      <c r="A236" s="203"/>
      <c r="B236" s="203"/>
      <c r="C236" s="203"/>
      <c r="D236" s="205"/>
      <c r="E236" s="203"/>
      <c r="F236" s="203"/>
      <c r="G236" s="99"/>
      <c r="H236" s="203"/>
      <c r="I236" s="310"/>
      <c r="J236" s="384" t="s">
        <v>1176</v>
      </c>
      <c r="K236" s="380" t="s">
        <v>1177</v>
      </c>
      <c r="L236" s="392"/>
      <c r="M236" s="392"/>
      <c r="AD236" s="90"/>
      <c r="AE236" s="90"/>
    </row>
    <row r="237" spans="1:31" ht="14.45" customHeight="1">
      <c r="A237" s="203"/>
      <c r="B237" s="203"/>
      <c r="C237" s="203"/>
      <c r="D237" s="205"/>
      <c r="E237" s="203"/>
      <c r="F237" s="203"/>
      <c r="G237" s="99"/>
      <c r="H237" s="203"/>
      <c r="I237" s="310"/>
      <c r="J237" s="384" t="s">
        <v>1178</v>
      </c>
      <c r="K237" s="380" t="s">
        <v>1179</v>
      </c>
      <c r="L237" s="392"/>
      <c r="M237" s="392"/>
      <c r="AD237" s="90"/>
      <c r="AE237" s="90"/>
    </row>
    <row r="238" spans="1:31" ht="14.45" customHeight="1">
      <c r="A238" s="203"/>
      <c r="B238" s="203"/>
      <c r="C238" s="203"/>
      <c r="D238" s="205"/>
      <c r="E238" s="203"/>
      <c r="F238" s="203"/>
      <c r="G238" s="99"/>
      <c r="H238" s="203"/>
      <c r="I238" s="310"/>
      <c r="J238" s="384" t="s">
        <v>1180</v>
      </c>
      <c r="K238" s="380" t="s">
        <v>1181</v>
      </c>
      <c r="L238" s="392"/>
      <c r="M238" s="392"/>
      <c r="AD238" s="90"/>
      <c r="AE238" s="90"/>
    </row>
    <row r="239" spans="1:31" ht="14.45" customHeight="1">
      <c r="A239" s="203"/>
      <c r="B239" s="203"/>
      <c r="C239" s="203"/>
      <c r="D239" s="205"/>
      <c r="E239" s="203"/>
      <c r="F239" s="203"/>
      <c r="G239" s="99"/>
      <c r="H239" s="203"/>
      <c r="I239" s="310"/>
      <c r="J239" s="384" t="s">
        <v>1182</v>
      </c>
      <c r="K239" s="380" t="s">
        <v>1183</v>
      </c>
      <c r="L239" s="392"/>
      <c r="M239" s="392"/>
      <c r="AD239" s="90"/>
      <c r="AE239" s="90"/>
    </row>
    <row r="240" spans="1:31" ht="14.45" customHeight="1">
      <c r="A240" s="203"/>
      <c r="B240" s="203"/>
      <c r="C240" s="203"/>
      <c r="D240" s="205"/>
      <c r="E240" s="203"/>
      <c r="F240" s="203"/>
      <c r="G240" s="99"/>
      <c r="H240" s="203"/>
      <c r="I240" s="310"/>
      <c r="J240" s="384" t="s">
        <v>1184</v>
      </c>
      <c r="K240" s="380" t="s">
        <v>1185</v>
      </c>
      <c r="L240" s="392"/>
      <c r="M240" s="392"/>
      <c r="AD240" s="90"/>
      <c r="AE240" s="90"/>
    </row>
    <row r="241" spans="1:31" ht="14.45" customHeight="1">
      <c r="A241" s="203"/>
      <c r="B241" s="203"/>
      <c r="C241" s="203"/>
      <c r="D241" s="205"/>
      <c r="E241" s="203"/>
      <c r="F241" s="203"/>
      <c r="G241" s="99"/>
      <c r="H241" s="203"/>
      <c r="I241" s="310"/>
      <c r="J241" s="384" t="s">
        <v>1186</v>
      </c>
      <c r="K241" s="380" t="s">
        <v>1187</v>
      </c>
      <c r="L241" s="392"/>
      <c r="M241" s="392"/>
      <c r="AD241" s="90"/>
      <c r="AE241" s="90"/>
    </row>
    <row r="242" spans="1:31" ht="14.45" customHeight="1">
      <c r="A242" s="203"/>
      <c r="B242" s="203"/>
      <c r="C242" s="203"/>
      <c r="D242" s="205"/>
      <c r="E242" s="203"/>
      <c r="F242" s="203"/>
      <c r="G242" s="99"/>
      <c r="H242" s="203"/>
      <c r="I242" s="310"/>
      <c r="J242" s="384" t="s">
        <v>1188</v>
      </c>
      <c r="K242" s="386" t="s">
        <v>1189</v>
      </c>
      <c r="L242" s="391"/>
      <c r="M242" s="391"/>
      <c r="AD242" s="90"/>
      <c r="AE242" s="90"/>
    </row>
    <row r="243" spans="1:31" ht="14.45" customHeight="1">
      <c r="A243" s="203"/>
      <c r="B243" s="203"/>
      <c r="C243" s="203"/>
      <c r="D243" s="205"/>
      <c r="E243" s="203"/>
      <c r="F243" s="203"/>
      <c r="G243" s="99"/>
      <c r="H243" s="203"/>
      <c r="I243" s="310"/>
      <c r="J243" s="384" t="s">
        <v>1190</v>
      </c>
      <c r="K243" s="380" t="s">
        <v>1191</v>
      </c>
      <c r="L243" s="392"/>
      <c r="M243" s="392"/>
      <c r="AD243" s="90"/>
      <c r="AE243" s="90"/>
    </row>
    <row r="244" spans="1:31" ht="14.45" customHeight="1">
      <c r="A244" s="203"/>
      <c r="B244" s="203"/>
      <c r="C244" s="203"/>
      <c r="D244" s="205"/>
      <c r="E244" s="203"/>
      <c r="F244" s="203"/>
      <c r="G244" s="99"/>
      <c r="H244" s="203"/>
      <c r="I244" s="310"/>
      <c r="J244" s="384" t="s">
        <v>1192</v>
      </c>
      <c r="K244" s="380" t="s">
        <v>1193</v>
      </c>
      <c r="L244" s="392"/>
      <c r="M244" s="392"/>
      <c r="AD244" s="90"/>
      <c r="AE244" s="90"/>
    </row>
    <row r="245" spans="1:31" ht="14.45" customHeight="1">
      <c r="A245" s="203"/>
      <c r="B245" s="203"/>
      <c r="C245" s="203"/>
      <c r="D245" s="205"/>
      <c r="E245" s="203"/>
      <c r="F245" s="203"/>
      <c r="G245" s="99"/>
      <c r="H245" s="203"/>
      <c r="I245" s="310"/>
      <c r="J245" s="384" t="s">
        <v>1194</v>
      </c>
      <c r="K245" s="380" t="s">
        <v>1195</v>
      </c>
      <c r="L245" s="392"/>
      <c r="M245" s="392"/>
      <c r="AD245" s="90"/>
      <c r="AE245" s="90"/>
    </row>
    <row r="246" spans="1:31" ht="14.45" customHeight="1">
      <c r="A246" s="203"/>
      <c r="B246" s="203"/>
      <c r="C246" s="203"/>
      <c r="D246" s="205"/>
      <c r="E246" s="203"/>
      <c r="F246" s="203"/>
      <c r="G246" s="99"/>
      <c r="H246" s="203"/>
      <c r="I246" s="310"/>
      <c r="J246" s="384" t="s">
        <v>1196</v>
      </c>
      <c r="K246" s="380" t="s">
        <v>1197</v>
      </c>
      <c r="L246" s="392"/>
      <c r="M246" s="392"/>
      <c r="AD246" s="90"/>
      <c r="AE246" s="90"/>
    </row>
    <row r="247" spans="1:31" ht="14.45" customHeight="1">
      <c r="A247" s="203"/>
      <c r="B247" s="203"/>
      <c r="C247" s="203"/>
      <c r="D247" s="205"/>
      <c r="E247" s="203"/>
      <c r="F247" s="203"/>
      <c r="G247" s="99"/>
      <c r="H247" s="203"/>
      <c r="I247" s="310"/>
      <c r="J247" s="384" t="s">
        <v>1198</v>
      </c>
      <c r="K247" s="380" t="s">
        <v>1199</v>
      </c>
      <c r="L247" s="392"/>
      <c r="M247" s="392"/>
      <c r="AD247" s="90"/>
      <c r="AE247" s="90"/>
    </row>
    <row r="248" spans="1:31" ht="14.45" customHeight="1">
      <c r="A248" s="203"/>
      <c r="B248" s="203"/>
      <c r="C248" s="203"/>
      <c r="D248" s="205"/>
      <c r="E248" s="203"/>
      <c r="F248" s="203"/>
      <c r="G248" s="99"/>
      <c r="H248" s="203"/>
      <c r="I248" s="310"/>
      <c r="J248" s="384" t="s">
        <v>1200</v>
      </c>
      <c r="K248" s="380" t="s">
        <v>904</v>
      </c>
      <c r="L248" s="392"/>
      <c r="M248" s="392"/>
      <c r="AD248" s="90"/>
      <c r="AE248" s="90"/>
    </row>
    <row r="249" spans="1:31" ht="14.45" customHeight="1">
      <c r="A249" s="203"/>
      <c r="B249" s="203"/>
      <c r="C249" s="203"/>
      <c r="D249" s="205"/>
      <c r="E249" s="203"/>
      <c r="F249" s="203"/>
      <c r="G249" s="99"/>
      <c r="H249" s="203"/>
      <c r="I249" s="310"/>
      <c r="J249" s="384" t="s">
        <v>1201</v>
      </c>
      <c r="K249" s="380" t="s">
        <v>1202</v>
      </c>
      <c r="L249" s="392"/>
      <c r="M249" s="392"/>
      <c r="AD249" s="90"/>
      <c r="AE249" s="90"/>
    </row>
    <row r="250" spans="1:31" ht="14.45" customHeight="1">
      <c r="A250" s="203"/>
      <c r="B250" s="203"/>
      <c r="C250" s="203"/>
      <c r="D250" s="205"/>
      <c r="E250" s="203"/>
      <c r="F250" s="203"/>
      <c r="G250" s="99"/>
      <c r="H250" s="203"/>
      <c r="I250" s="310"/>
      <c r="J250" s="384" t="s">
        <v>1203</v>
      </c>
      <c r="K250" s="380" t="s">
        <v>1204</v>
      </c>
      <c r="L250" s="392"/>
      <c r="M250" s="392"/>
      <c r="AD250" s="90"/>
      <c r="AE250" s="90"/>
    </row>
    <row r="251" spans="1:31" ht="14.45" customHeight="1">
      <c r="A251" s="203"/>
      <c r="B251" s="203"/>
      <c r="C251" s="203"/>
      <c r="D251" s="205"/>
      <c r="E251" s="203"/>
      <c r="F251" s="203"/>
      <c r="G251" s="99"/>
      <c r="H251" s="203"/>
      <c r="I251" s="310"/>
      <c r="J251" s="384" t="s">
        <v>1205</v>
      </c>
      <c r="K251" s="380" t="s">
        <v>1206</v>
      </c>
      <c r="L251" s="392"/>
      <c r="M251" s="392"/>
      <c r="AD251" s="90"/>
      <c r="AE251" s="90"/>
    </row>
    <row r="252" spans="1:31" ht="14.45" customHeight="1">
      <c r="A252" s="203"/>
      <c r="B252" s="203"/>
      <c r="C252" s="203"/>
      <c r="D252" s="205"/>
      <c r="E252" s="203"/>
      <c r="F252" s="203"/>
      <c r="G252" s="99"/>
      <c r="H252" s="203"/>
      <c r="I252" s="310"/>
      <c r="J252" s="384" t="s">
        <v>1207</v>
      </c>
      <c r="K252" s="380" t="s">
        <v>1208</v>
      </c>
      <c r="L252" s="392"/>
      <c r="M252" s="392"/>
      <c r="AD252" s="90"/>
      <c r="AE252" s="90"/>
    </row>
    <row r="253" spans="1:31" ht="14.45" customHeight="1">
      <c r="A253" s="203"/>
      <c r="B253" s="203"/>
      <c r="C253" s="203"/>
      <c r="D253" s="205"/>
      <c r="E253" s="203"/>
      <c r="F253" s="203"/>
      <c r="G253" s="99"/>
      <c r="H253" s="203"/>
      <c r="I253" s="310"/>
      <c r="J253" s="384" t="s">
        <v>1209</v>
      </c>
      <c r="K253" s="380" t="s">
        <v>1210</v>
      </c>
      <c r="L253" s="392"/>
      <c r="M253" s="392"/>
      <c r="AD253" s="90"/>
      <c r="AE253" s="90"/>
    </row>
    <row r="254" spans="1:31" ht="14.45" customHeight="1">
      <c r="A254" s="203"/>
      <c r="B254" s="203"/>
      <c r="C254" s="203"/>
      <c r="D254" s="205"/>
      <c r="E254" s="203"/>
      <c r="F254" s="203"/>
      <c r="G254" s="99"/>
      <c r="H254" s="203"/>
      <c r="I254" s="310"/>
      <c r="J254" s="384" t="s">
        <v>1211</v>
      </c>
      <c r="K254" s="386" t="s">
        <v>1212</v>
      </c>
      <c r="L254" s="391"/>
      <c r="M254" s="391"/>
      <c r="AD254" s="90"/>
      <c r="AE254" s="90"/>
    </row>
    <row r="255" spans="1:31" ht="14.45" customHeight="1">
      <c r="A255" s="203"/>
      <c r="B255" s="203"/>
      <c r="C255" s="203"/>
      <c r="D255" s="205"/>
      <c r="E255" s="203"/>
      <c r="F255" s="203"/>
      <c r="G255" s="99"/>
      <c r="H255" s="203"/>
      <c r="I255" s="310"/>
      <c r="J255" s="384" t="s">
        <v>1213</v>
      </c>
      <c r="K255" s="380" t="s">
        <v>1214</v>
      </c>
      <c r="L255" s="392"/>
      <c r="M255" s="392"/>
      <c r="AD255" s="90"/>
      <c r="AE255" s="90"/>
    </row>
    <row r="256" spans="1:31" ht="14.45" customHeight="1">
      <c r="A256" s="203"/>
      <c r="B256" s="203"/>
      <c r="C256" s="203"/>
      <c r="D256" s="205"/>
      <c r="E256" s="203"/>
      <c r="F256" s="203"/>
      <c r="G256" s="99"/>
      <c r="H256" s="203"/>
      <c r="I256" s="310"/>
      <c r="J256" s="384" t="s">
        <v>1215</v>
      </c>
      <c r="K256" s="380" t="s">
        <v>1216</v>
      </c>
      <c r="L256" s="392"/>
      <c r="M256" s="392"/>
      <c r="AD256" s="90"/>
      <c r="AE256" s="90"/>
    </row>
    <row r="257" spans="1:31" ht="14.45" customHeight="1">
      <c r="A257" s="203"/>
      <c r="B257" s="203"/>
      <c r="C257" s="203"/>
      <c r="D257" s="205"/>
      <c r="E257" s="203"/>
      <c r="F257" s="203"/>
      <c r="G257" s="99"/>
      <c r="H257" s="203"/>
      <c r="I257" s="310"/>
      <c r="J257" s="384" t="s">
        <v>1217</v>
      </c>
      <c r="K257" s="380" t="s">
        <v>1218</v>
      </c>
      <c r="L257" s="392"/>
      <c r="M257" s="392"/>
      <c r="AD257" s="90"/>
      <c r="AE257" s="90"/>
    </row>
    <row r="258" spans="1:31" ht="14.45" customHeight="1">
      <c r="A258" s="203"/>
      <c r="B258" s="203"/>
      <c r="C258" s="203"/>
      <c r="D258" s="205"/>
      <c r="E258" s="203"/>
      <c r="F258" s="203"/>
      <c r="G258" s="99"/>
      <c r="H258" s="203"/>
      <c r="I258" s="310"/>
      <c r="J258" s="384" t="s">
        <v>1219</v>
      </c>
      <c r="K258" s="380" t="s">
        <v>1220</v>
      </c>
      <c r="L258" s="392"/>
      <c r="M258" s="392"/>
      <c r="AD258" s="90"/>
      <c r="AE258" s="90"/>
    </row>
    <row r="259" spans="1:31" ht="14.45" customHeight="1">
      <c r="A259" s="203"/>
      <c r="B259" s="203"/>
      <c r="C259" s="203"/>
      <c r="D259" s="205"/>
      <c r="E259" s="203"/>
      <c r="F259" s="203"/>
      <c r="G259" s="99"/>
      <c r="H259" s="203"/>
      <c r="I259" s="310"/>
      <c r="J259" s="384" t="s">
        <v>1221</v>
      </c>
      <c r="K259" s="380" t="s">
        <v>1222</v>
      </c>
      <c r="L259" s="392"/>
      <c r="M259" s="392"/>
      <c r="AD259" s="90"/>
      <c r="AE259" s="90"/>
    </row>
    <row r="260" spans="1:31" ht="14.45" customHeight="1">
      <c r="A260" s="203"/>
      <c r="B260" s="203"/>
      <c r="C260" s="203"/>
      <c r="D260" s="205"/>
      <c r="E260" s="203"/>
      <c r="F260" s="203"/>
      <c r="G260" s="99"/>
      <c r="H260" s="203"/>
      <c r="I260" s="310"/>
      <c r="J260" s="384" t="s">
        <v>1223</v>
      </c>
      <c r="K260" s="380" t="s">
        <v>1224</v>
      </c>
      <c r="L260" s="392"/>
      <c r="M260" s="392"/>
      <c r="AD260" s="90"/>
      <c r="AE260" s="90"/>
    </row>
    <row r="261" spans="1:31" ht="14.45" customHeight="1">
      <c r="A261" s="203"/>
      <c r="B261" s="203"/>
      <c r="C261" s="203"/>
      <c r="D261" s="205"/>
      <c r="E261" s="203"/>
      <c r="F261" s="203"/>
      <c r="G261" s="99"/>
      <c r="H261" s="203"/>
      <c r="I261" s="310"/>
      <c r="J261" s="384" t="s">
        <v>1225</v>
      </c>
      <c r="K261" s="380" t="s">
        <v>1226</v>
      </c>
      <c r="L261" s="392"/>
      <c r="M261" s="392"/>
      <c r="AD261" s="90"/>
      <c r="AE261" s="90"/>
    </row>
    <row r="262" spans="1:31" ht="14.45" customHeight="1">
      <c r="A262" s="203"/>
      <c r="B262" s="203"/>
      <c r="C262" s="203"/>
      <c r="D262" s="205"/>
      <c r="E262" s="203"/>
      <c r="F262" s="203"/>
      <c r="G262" s="99"/>
      <c r="H262" s="203"/>
      <c r="I262" s="310"/>
      <c r="J262" s="384" t="s">
        <v>1227</v>
      </c>
      <c r="K262" s="386" t="s">
        <v>1228</v>
      </c>
      <c r="L262" s="391"/>
      <c r="M262" s="391"/>
      <c r="AD262" s="90"/>
      <c r="AE262" s="90"/>
    </row>
    <row r="263" spans="1:31" ht="14.45" customHeight="1">
      <c r="A263" s="203"/>
      <c r="B263" s="203"/>
      <c r="C263" s="203"/>
      <c r="D263" s="205"/>
      <c r="E263" s="203"/>
      <c r="F263" s="203"/>
      <c r="G263" s="99"/>
      <c r="H263" s="203"/>
      <c r="I263" s="310"/>
      <c r="J263" s="384" t="s">
        <v>1229</v>
      </c>
      <c r="K263" s="380" t="s">
        <v>1230</v>
      </c>
      <c r="L263" s="392"/>
      <c r="M263" s="392"/>
      <c r="AD263" s="90"/>
      <c r="AE263" s="90"/>
    </row>
    <row r="264" spans="1:31" ht="14.45" customHeight="1">
      <c r="A264" s="203"/>
      <c r="B264" s="203"/>
      <c r="C264" s="203"/>
      <c r="D264" s="205"/>
      <c r="E264" s="203"/>
      <c r="F264" s="203"/>
      <c r="G264" s="99"/>
      <c r="H264" s="203"/>
      <c r="I264" s="310"/>
      <c r="J264" s="384" t="s">
        <v>1231</v>
      </c>
      <c r="K264" s="380" t="s">
        <v>1232</v>
      </c>
      <c r="L264" s="392"/>
      <c r="M264" s="392"/>
      <c r="AD264" s="90"/>
      <c r="AE264" s="90"/>
    </row>
    <row r="265" spans="1:31" ht="14.45" customHeight="1">
      <c r="A265" s="203"/>
      <c r="B265" s="203"/>
      <c r="C265" s="203"/>
      <c r="D265" s="205"/>
      <c r="E265" s="203"/>
      <c r="F265" s="203"/>
      <c r="G265" s="99"/>
      <c r="H265" s="203"/>
      <c r="I265" s="310"/>
      <c r="J265" s="384" t="s">
        <v>1233</v>
      </c>
      <c r="K265" s="380" t="s">
        <v>1234</v>
      </c>
      <c r="L265" s="392"/>
      <c r="M265" s="392"/>
      <c r="AD265" s="90"/>
      <c r="AE265" s="90"/>
    </row>
    <row r="266" spans="1:31" ht="14.45" customHeight="1">
      <c r="A266" s="203"/>
      <c r="B266" s="203"/>
      <c r="C266" s="203"/>
      <c r="D266" s="205"/>
      <c r="E266" s="203"/>
      <c r="F266" s="203"/>
      <c r="G266" s="99"/>
      <c r="H266" s="203"/>
      <c r="I266" s="310"/>
      <c r="J266" s="384" t="s">
        <v>703</v>
      </c>
      <c r="K266" s="380" t="s">
        <v>1235</v>
      </c>
      <c r="L266" s="392"/>
      <c r="M266" s="392"/>
      <c r="AD266" s="90"/>
      <c r="AE266" s="90"/>
    </row>
    <row r="267" spans="1:31" ht="14.45" customHeight="1">
      <c r="A267" s="203"/>
      <c r="B267" s="203"/>
      <c r="C267" s="203"/>
      <c r="D267" s="205"/>
      <c r="E267" s="203"/>
      <c r="F267" s="203"/>
      <c r="G267" s="99"/>
      <c r="H267" s="203"/>
      <c r="I267" s="310"/>
      <c r="J267" s="384" t="s">
        <v>1579</v>
      </c>
      <c r="K267" s="386" t="s">
        <v>1427</v>
      </c>
      <c r="L267" s="391"/>
      <c r="M267" s="391"/>
      <c r="AD267" s="90"/>
      <c r="AE267" s="90"/>
    </row>
    <row r="268" spans="1:31" ht="14.45" customHeight="1">
      <c r="A268" s="203"/>
      <c r="B268" s="203"/>
      <c r="C268" s="203"/>
      <c r="D268" s="205"/>
      <c r="E268" s="203"/>
      <c r="F268" s="203"/>
      <c r="G268" s="99"/>
      <c r="H268" s="203"/>
      <c r="I268" s="310"/>
      <c r="J268" s="384" t="s">
        <v>1580</v>
      </c>
      <c r="K268" s="380" t="s">
        <v>1236</v>
      </c>
      <c r="L268" s="392"/>
      <c r="M268" s="392"/>
      <c r="AD268" s="90"/>
      <c r="AE268" s="90"/>
    </row>
    <row r="269" spans="1:31" ht="14.45" customHeight="1">
      <c r="A269" s="203"/>
      <c r="B269" s="203"/>
      <c r="C269" s="203"/>
      <c r="D269" s="205"/>
      <c r="E269" s="203"/>
      <c r="F269" s="203"/>
      <c r="G269" s="99"/>
      <c r="H269" s="203"/>
      <c r="I269" s="310"/>
      <c r="J269" s="384" t="s">
        <v>1581</v>
      </c>
      <c r="K269" s="380" t="s">
        <v>1237</v>
      </c>
      <c r="L269" s="392"/>
      <c r="M269" s="392"/>
      <c r="AD269" s="90"/>
      <c r="AE269" s="90"/>
    </row>
    <row r="270" spans="1:31" ht="14.45" customHeight="1">
      <c r="A270" s="203"/>
      <c r="B270" s="203"/>
      <c r="C270" s="203"/>
      <c r="D270" s="205"/>
      <c r="E270" s="203"/>
      <c r="F270" s="203"/>
      <c r="G270" s="99"/>
      <c r="H270" s="203"/>
      <c r="I270" s="310"/>
      <c r="J270" s="384" t="s">
        <v>1582</v>
      </c>
      <c r="K270" s="380" t="s">
        <v>1238</v>
      </c>
      <c r="L270" s="392"/>
      <c r="M270" s="392"/>
      <c r="AD270" s="90"/>
      <c r="AE270" s="90"/>
    </row>
    <row r="271" spans="1:31" ht="14.45" customHeight="1">
      <c r="A271" s="203"/>
      <c r="B271" s="203"/>
      <c r="C271" s="203"/>
      <c r="D271" s="205"/>
      <c r="E271" s="203"/>
      <c r="F271" s="203"/>
      <c r="G271" s="99"/>
      <c r="H271" s="203"/>
      <c r="I271" s="310"/>
      <c r="J271" s="384" t="s">
        <v>1583</v>
      </c>
      <c r="K271" s="380" t="s">
        <v>1239</v>
      </c>
      <c r="L271" s="392"/>
      <c r="M271" s="392"/>
      <c r="AD271" s="90"/>
      <c r="AE271" s="90"/>
    </row>
    <row r="272" spans="1:31" ht="14.45" customHeight="1">
      <c r="A272" s="203"/>
      <c r="B272" s="203"/>
      <c r="C272" s="203"/>
      <c r="D272" s="205"/>
      <c r="E272" s="203"/>
      <c r="F272" s="203"/>
      <c r="G272" s="99"/>
      <c r="H272" s="203"/>
      <c r="I272" s="310"/>
      <c r="J272" s="384"/>
      <c r="K272" s="380"/>
      <c r="L272" s="392"/>
      <c r="M272" s="392"/>
      <c r="AD272" s="90"/>
      <c r="AE272" s="90"/>
    </row>
    <row r="273" spans="1:31" ht="14.45" customHeight="1">
      <c r="A273" s="203"/>
      <c r="B273" s="203"/>
      <c r="C273" s="203"/>
      <c r="D273" s="205"/>
      <c r="E273" s="203"/>
      <c r="F273" s="203"/>
      <c r="G273" s="99"/>
      <c r="H273" s="203"/>
      <c r="I273" s="310"/>
      <c r="J273" s="384"/>
      <c r="K273" s="380"/>
      <c r="L273" s="392"/>
      <c r="M273" s="392"/>
      <c r="AD273" s="90"/>
      <c r="AE273" s="90"/>
    </row>
    <row r="274" spans="1:31" ht="14.45" customHeight="1">
      <c r="A274" s="203"/>
      <c r="B274" s="203"/>
      <c r="C274" s="203"/>
      <c r="D274" s="205"/>
      <c r="E274" s="203"/>
      <c r="F274" s="203"/>
      <c r="G274" s="99"/>
      <c r="H274" s="203"/>
      <c r="I274" s="310"/>
      <c r="J274" s="387"/>
      <c r="K274" s="388"/>
      <c r="L274" s="390"/>
      <c r="M274" s="390"/>
      <c r="AD274" s="90"/>
      <c r="AE274" s="90"/>
    </row>
    <row r="275" spans="1:31" ht="14.45" customHeight="1">
      <c r="A275" s="203"/>
      <c r="B275" s="203"/>
      <c r="C275" s="203"/>
      <c r="D275" s="205"/>
      <c r="E275" s="203"/>
      <c r="F275" s="203"/>
      <c r="G275" s="99"/>
      <c r="H275" s="203"/>
      <c r="I275" s="310"/>
      <c r="AD275" s="90"/>
      <c r="AE275" s="90"/>
    </row>
    <row r="276" spans="1:31" ht="14.45" customHeight="1">
      <c r="A276" s="203"/>
      <c r="B276" s="203"/>
      <c r="C276" s="203"/>
      <c r="D276" s="205"/>
      <c r="E276" s="203"/>
      <c r="F276" s="203"/>
      <c r="G276" s="99"/>
      <c r="H276" s="203"/>
      <c r="I276" s="310"/>
      <c r="AD276" s="90"/>
      <c r="AE276" s="90"/>
    </row>
    <row r="277" spans="1:31" ht="14.45" customHeight="1">
      <c r="A277" s="203"/>
      <c r="B277" s="203"/>
      <c r="C277" s="203"/>
      <c r="D277" s="205"/>
      <c r="E277" s="203"/>
      <c r="F277" s="203"/>
      <c r="G277" s="99"/>
      <c r="H277" s="203"/>
      <c r="I277" s="310"/>
      <c r="AD277" s="90"/>
      <c r="AE277" s="90"/>
    </row>
    <row r="278" spans="1:31" ht="14.45" customHeight="1">
      <c r="A278" s="203"/>
      <c r="B278" s="203"/>
      <c r="C278" s="203"/>
      <c r="D278" s="205"/>
      <c r="E278" s="203"/>
      <c r="F278" s="203"/>
      <c r="G278" s="99"/>
      <c r="H278" s="203"/>
      <c r="I278" s="310"/>
      <c r="AD278" s="90"/>
      <c r="AE278" s="90"/>
    </row>
    <row r="279" spans="1:31" ht="14.45" customHeight="1">
      <c r="A279" s="203"/>
      <c r="B279" s="203"/>
      <c r="C279" s="203"/>
      <c r="D279" s="205"/>
      <c r="E279" s="203"/>
      <c r="F279" s="203"/>
      <c r="G279" s="99"/>
      <c r="H279" s="203"/>
      <c r="I279" s="310"/>
    </row>
    <row r="280" spans="1:31" ht="14.45" customHeight="1">
      <c r="A280" s="203"/>
      <c r="B280" s="203"/>
      <c r="C280" s="203"/>
      <c r="D280" s="205"/>
      <c r="E280" s="203"/>
      <c r="F280" s="203"/>
      <c r="G280" s="99"/>
      <c r="H280" s="203"/>
      <c r="I280" s="310"/>
    </row>
    <row r="281" spans="1:31" ht="14.45" customHeight="1">
      <c r="A281" s="203"/>
      <c r="B281" s="203"/>
      <c r="C281" s="203"/>
      <c r="D281" s="205"/>
      <c r="E281" s="203"/>
      <c r="F281" s="203"/>
      <c r="G281" s="99"/>
      <c r="H281" s="203"/>
      <c r="I281" s="310"/>
    </row>
    <row r="282" spans="1:31" ht="14.45" customHeight="1">
      <c r="A282" s="203"/>
      <c r="B282" s="203"/>
      <c r="C282" s="203"/>
      <c r="D282" s="205"/>
      <c r="E282" s="203"/>
      <c r="F282" s="203"/>
      <c r="G282" s="99"/>
      <c r="H282" s="203"/>
      <c r="I282" s="310"/>
    </row>
    <row r="283" spans="1:31" ht="14.45" customHeight="1">
      <c r="A283" s="203"/>
      <c r="B283" s="374"/>
      <c r="C283" s="374"/>
      <c r="D283" s="375"/>
      <c r="E283" s="374"/>
      <c r="F283" s="374"/>
      <c r="G283" s="99"/>
      <c r="H283" s="374"/>
      <c r="I283" s="310"/>
    </row>
    <row r="284" spans="1:31" ht="14.45" customHeight="1">
      <c r="A284" s="203"/>
      <c r="B284" s="374"/>
      <c r="C284" s="374"/>
      <c r="D284" s="375"/>
      <c r="E284" s="374"/>
      <c r="F284" s="374"/>
      <c r="G284" s="99"/>
      <c r="H284" s="374"/>
      <c r="I284" s="310"/>
    </row>
    <row r="285" spans="1:31" ht="14.45" customHeight="1">
      <c r="A285" s="203"/>
      <c r="B285" s="374"/>
      <c r="C285" s="374"/>
      <c r="D285" s="375"/>
      <c r="E285" s="374"/>
      <c r="F285" s="374"/>
      <c r="G285" s="99"/>
      <c r="H285" s="374"/>
      <c r="I285" s="310"/>
    </row>
    <row r="286" spans="1:31" ht="14.45" customHeight="1">
      <c r="A286" s="203"/>
      <c r="B286" s="374"/>
      <c r="C286" s="374"/>
      <c r="D286" s="375"/>
      <c r="E286" s="374"/>
      <c r="F286" s="374"/>
      <c r="G286" s="99"/>
      <c r="H286" s="374"/>
      <c r="I286" s="310"/>
    </row>
    <row r="287" spans="1:31" ht="14.45" customHeight="1">
      <c r="A287" s="203"/>
      <c r="B287" s="345"/>
      <c r="C287" s="345"/>
      <c r="D287" s="376"/>
      <c r="E287" s="345"/>
      <c r="F287" s="345"/>
      <c r="G287" s="99"/>
      <c r="H287" s="345"/>
      <c r="I287" s="310"/>
    </row>
    <row r="288" spans="1:31" ht="14.45" customHeight="1">
      <c r="A288" s="203"/>
      <c r="B288" s="345"/>
      <c r="C288" s="345"/>
      <c r="D288" s="376"/>
      <c r="E288" s="345"/>
      <c r="F288" s="345"/>
      <c r="G288" s="99"/>
      <c r="H288" s="345"/>
      <c r="I288" s="310"/>
    </row>
    <row r="289" spans="1:9" ht="14.45" customHeight="1">
      <c r="A289" s="203"/>
      <c r="B289" s="345"/>
      <c r="C289" s="345"/>
      <c r="D289" s="376"/>
      <c r="E289" s="345"/>
      <c r="F289" s="345"/>
      <c r="G289" s="99"/>
      <c r="H289" s="345"/>
      <c r="I289" s="310"/>
    </row>
    <row r="290" spans="1:9" ht="14.45" customHeight="1">
      <c r="A290" s="203"/>
      <c r="B290" s="345"/>
      <c r="C290" s="345"/>
      <c r="D290" s="376"/>
      <c r="E290" s="345"/>
      <c r="F290" s="345"/>
      <c r="G290" s="99"/>
      <c r="H290" s="345"/>
      <c r="I290" s="310"/>
    </row>
    <row r="291" spans="1:9" ht="14.45" customHeight="1">
      <c r="A291" s="203"/>
      <c r="B291" s="345"/>
      <c r="C291" s="345"/>
      <c r="D291" s="376"/>
      <c r="E291" s="345"/>
      <c r="F291" s="345"/>
      <c r="G291" s="345"/>
      <c r="H291" s="345"/>
      <c r="I291" s="310"/>
    </row>
    <row r="292" spans="1:9" ht="14.45" customHeight="1">
      <c r="A292" s="203"/>
      <c r="B292" s="345"/>
      <c r="C292" s="345"/>
      <c r="D292" s="376"/>
      <c r="E292" s="345"/>
      <c r="F292" s="345"/>
      <c r="G292" s="345"/>
      <c r="H292" s="345"/>
      <c r="I292" s="310"/>
    </row>
    <row r="293" spans="1:9" ht="14.45" customHeight="1">
      <c r="A293" s="203"/>
      <c r="B293" s="345"/>
      <c r="C293" s="345"/>
      <c r="D293" s="376"/>
      <c r="E293" s="345"/>
      <c r="F293" s="345"/>
      <c r="G293" s="345"/>
      <c r="H293" s="345"/>
      <c r="I293" s="310"/>
    </row>
    <row r="294" spans="1:9" ht="14.45" customHeight="1">
      <c r="A294" s="203"/>
      <c r="B294" s="345"/>
      <c r="C294" s="345"/>
      <c r="D294" s="376"/>
      <c r="E294" s="345"/>
      <c r="F294" s="345"/>
      <c r="G294" s="345"/>
      <c r="H294" s="345"/>
      <c r="I294" s="310"/>
    </row>
    <row r="295" spans="1:9" ht="14.45" customHeight="1">
      <c r="A295" s="203"/>
      <c r="B295" s="345"/>
      <c r="C295" s="345"/>
      <c r="D295" s="376"/>
      <c r="E295" s="345"/>
      <c r="F295" s="345"/>
      <c r="G295" s="345"/>
      <c r="H295" s="345"/>
      <c r="I295" s="310"/>
    </row>
    <row r="296" spans="1:9" ht="14.45" customHeight="1">
      <c r="A296" s="203"/>
      <c r="B296" s="345"/>
      <c r="C296" s="345"/>
      <c r="D296" s="376"/>
      <c r="E296" s="345"/>
      <c r="F296" s="345"/>
      <c r="G296" s="345"/>
      <c r="H296" s="345"/>
      <c r="I296" s="311"/>
    </row>
    <row r="297" spans="1:9" ht="14.45" customHeight="1">
      <c r="A297" s="203"/>
      <c r="B297" s="345"/>
      <c r="C297" s="345"/>
      <c r="D297" s="376"/>
      <c r="E297" s="345"/>
      <c r="F297" s="345"/>
      <c r="G297" s="345"/>
      <c r="H297" s="345"/>
      <c r="I297" s="311"/>
    </row>
    <row r="298" spans="1:9" ht="14.45" customHeight="1">
      <c r="A298" s="203"/>
      <c r="B298" s="345"/>
      <c r="C298" s="345"/>
      <c r="D298" s="376"/>
      <c r="E298" s="345"/>
      <c r="F298" s="345"/>
      <c r="G298" s="345"/>
      <c r="H298" s="345"/>
      <c r="I298" s="311"/>
    </row>
    <row r="299" spans="1:9" ht="14.45" customHeight="1">
      <c r="A299" s="203"/>
      <c r="B299" s="345"/>
      <c r="C299" s="345"/>
      <c r="D299" s="376"/>
      <c r="E299" s="345"/>
      <c r="F299" s="345"/>
      <c r="G299" s="345"/>
      <c r="H299" s="345"/>
      <c r="I299" s="311"/>
    </row>
    <row r="300" spans="1:9" ht="14.45" customHeight="1">
      <c r="A300" s="203"/>
      <c r="B300" s="345"/>
      <c r="C300" s="345"/>
      <c r="D300" s="376"/>
      <c r="E300" s="345"/>
      <c r="F300" s="345"/>
      <c r="G300" s="345"/>
      <c r="H300" s="345"/>
      <c r="I300" s="311"/>
    </row>
    <row r="301" spans="1:9" ht="14.45" customHeight="1">
      <c r="A301" s="203"/>
      <c r="B301" s="345"/>
      <c r="C301" s="345"/>
      <c r="D301" s="376"/>
      <c r="E301" s="345"/>
      <c r="F301" s="345"/>
      <c r="G301" s="345"/>
      <c r="H301" s="345"/>
      <c r="I301" s="311"/>
    </row>
    <row r="302" spans="1:9" ht="14.45" customHeight="1">
      <c r="A302" s="203"/>
      <c r="B302" s="345"/>
      <c r="C302" s="345"/>
      <c r="D302" s="376"/>
      <c r="E302" s="345"/>
      <c r="F302" s="345"/>
      <c r="G302" s="345"/>
      <c r="H302" s="345"/>
      <c r="I302" s="311"/>
    </row>
    <row r="303" spans="1:9" ht="14.45" customHeight="1">
      <c r="A303" s="203"/>
      <c r="B303" s="345"/>
      <c r="C303" s="345"/>
      <c r="D303" s="376"/>
      <c r="E303" s="345"/>
      <c r="F303" s="345"/>
      <c r="G303" s="345"/>
      <c r="H303" s="345"/>
      <c r="I303" s="311"/>
    </row>
    <row r="304" spans="1:9" ht="14.45" customHeight="1">
      <c r="A304" s="203"/>
      <c r="B304" s="345"/>
      <c r="C304" s="345"/>
      <c r="D304" s="376"/>
      <c r="E304" s="345"/>
      <c r="F304" s="345"/>
      <c r="G304" s="345"/>
      <c r="H304" s="345"/>
      <c r="I304" s="311"/>
    </row>
    <row r="305" spans="1:9" ht="14.45" customHeight="1">
      <c r="A305" s="203"/>
      <c r="B305" s="345"/>
      <c r="C305" s="345"/>
      <c r="D305" s="376"/>
      <c r="E305" s="345"/>
      <c r="F305" s="345"/>
      <c r="G305" s="345"/>
      <c r="H305" s="345"/>
      <c r="I305" s="311"/>
    </row>
    <row r="306" spans="1:9" ht="14.45" customHeight="1">
      <c r="A306" s="374"/>
      <c r="B306" s="345"/>
      <c r="C306" s="345"/>
      <c r="D306" s="376"/>
      <c r="E306" s="345"/>
      <c r="F306" s="345"/>
      <c r="G306" s="345"/>
      <c r="H306" s="345"/>
      <c r="I306" s="311"/>
    </row>
    <row r="307" spans="1:9" ht="14.45" customHeight="1">
      <c r="A307" s="374"/>
      <c r="B307" s="345"/>
      <c r="C307" s="345"/>
      <c r="D307" s="376"/>
      <c r="E307" s="345"/>
      <c r="F307" s="345"/>
      <c r="G307" s="345"/>
      <c r="H307" s="345"/>
      <c r="I307" s="311"/>
    </row>
    <row r="308" spans="1:9" ht="14.45" customHeight="1">
      <c r="A308" s="374"/>
      <c r="B308" s="345"/>
      <c r="C308" s="345"/>
      <c r="D308" s="376"/>
      <c r="E308" s="345"/>
      <c r="F308" s="345"/>
      <c r="G308" s="345"/>
      <c r="H308" s="345"/>
      <c r="I308" s="311"/>
    </row>
    <row r="309" spans="1:9" ht="14.45" customHeight="1">
      <c r="A309" s="374"/>
    </row>
    <row r="310" spans="1:9" ht="14.45" customHeight="1">
      <c r="A310" s="345"/>
    </row>
    <row r="311" spans="1:9" ht="14.45" customHeight="1">
      <c r="A311" s="345"/>
    </row>
    <row r="312" spans="1:9" ht="14.45" customHeight="1">
      <c r="A312" s="345"/>
    </row>
    <row r="313" spans="1:9" ht="14.45" customHeight="1">
      <c r="A313" s="345"/>
    </row>
    <row r="314" spans="1:9" ht="14.45" customHeight="1">
      <c r="A314" s="345"/>
    </row>
    <row r="315" spans="1:9" ht="14.45" customHeight="1">
      <c r="A315" s="345"/>
    </row>
    <row r="316" spans="1:9" ht="14.45" customHeight="1">
      <c r="A316" s="345"/>
    </row>
    <row r="317" spans="1:9" ht="14.45" customHeight="1">
      <c r="A317" s="345"/>
    </row>
    <row r="318" spans="1:9" ht="14.45" customHeight="1">
      <c r="A318" s="345"/>
    </row>
    <row r="319" spans="1:9" ht="14.45" customHeight="1">
      <c r="A319" s="345"/>
    </row>
    <row r="320" spans="1:9" ht="14.45" customHeight="1">
      <c r="A320" s="345"/>
    </row>
    <row r="321" spans="1:1" ht="14.45" customHeight="1">
      <c r="A321" s="345"/>
    </row>
    <row r="322" spans="1:1" ht="14.45" customHeight="1">
      <c r="A322" s="345"/>
    </row>
    <row r="323" spans="1:1" ht="14.45" customHeight="1">
      <c r="A323" s="345"/>
    </row>
    <row r="324" spans="1:1" ht="14.45" customHeight="1">
      <c r="A324" s="345"/>
    </row>
    <row r="325" spans="1:1" ht="14.45" customHeight="1">
      <c r="A325" s="345"/>
    </row>
    <row r="326" spans="1:1" ht="14.45" customHeight="1">
      <c r="A326" s="345"/>
    </row>
    <row r="327" spans="1:1" ht="14.45" customHeight="1">
      <c r="A327" s="345"/>
    </row>
    <row r="328" spans="1:1" ht="14.45" customHeight="1">
      <c r="A328" s="345"/>
    </row>
    <row r="329" spans="1:1" ht="14.45" customHeight="1">
      <c r="A329" s="345"/>
    </row>
    <row r="330" spans="1:1" ht="14.45" customHeight="1">
      <c r="A330" s="345"/>
    </row>
    <row r="331" spans="1:1" ht="14.45" customHeight="1">
      <c r="A331" s="345"/>
    </row>
  </sheetData>
  <sheetProtection selectLockedCells="1" selectUnlockedCells="1"/>
  <sortState ref="I2:I55">
    <sortCondition ref="I2"/>
  </sortState>
  <phoneticPr fontId="0" type="noConversion"/>
  <pageMargins left="0.70866141732283472" right="0.70866141732283472" top="0.74803149606299213" bottom="0.74803149606299213" header="0.31496062992125984" footer="0.31496062992125984"/>
  <pageSetup paperSize="17" scale="64" fitToWidth="2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_x0020_Value xmlns="84d87eec-3191-4516-9652-41c380f6ca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49DCE0793211418766F35B525A937F" ma:contentTypeVersion="1" ma:contentTypeDescription="Create a new document." ma:contentTypeScope="" ma:versionID="733fadfc715da0d19f6d040012bba9c0">
  <xsd:schema xmlns:xsd="http://www.w3.org/2001/XMLSchema" xmlns:xs="http://www.w3.org/2001/XMLSchema" xmlns:p="http://schemas.microsoft.com/office/2006/metadata/properties" xmlns:ns2="84d87eec-3191-4516-9652-41c380f6caa9" targetNamespace="http://schemas.microsoft.com/office/2006/metadata/properties" ma:root="true" ma:fieldsID="f2b0710caf4e169c62e9f950144946a1" ns2:_="">
    <xsd:import namespace="84d87eec-3191-4516-9652-41c380f6caa9"/>
    <xsd:element name="properties">
      <xsd:complexType>
        <xsd:sequence>
          <xsd:element name="documentManagement">
            <xsd:complexType>
              <xsd:all>
                <xsd:element ref="ns2:Related_x0020_Valu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d87eec-3191-4516-9652-41c380f6caa9" elementFormDefault="qualified">
    <xsd:import namespace="http://schemas.microsoft.com/office/2006/documentManagement/types"/>
    <xsd:import namespace="http://schemas.microsoft.com/office/infopath/2007/PartnerControls"/>
    <xsd:element name="Related_x0020_Value" ma:index="8" nillable="true" ma:displayName="Related Value" ma:list="{a95de8b1-bb07-4155-9e86-dc6f61f09ea4}" ma:internalName="Related_x0020_Valu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C7640A-5D75-42D2-B5B0-ED09E030EBCF}"/>
</file>

<file path=customXml/itemProps2.xml><?xml version="1.0" encoding="utf-8"?>
<ds:datastoreItem xmlns:ds="http://schemas.openxmlformats.org/officeDocument/2006/customXml" ds:itemID="{C0C38FBA-8E15-4520-AAE7-58A68FB677AF}"/>
</file>

<file path=customXml/itemProps3.xml><?xml version="1.0" encoding="utf-8"?>
<ds:datastoreItem xmlns:ds="http://schemas.openxmlformats.org/officeDocument/2006/customXml" ds:itemID="{918A5166-33F2-4A35-91C0-B94A1C928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25</vt:i4>
      </vt:variant>
    </vt:vector>
  </HeadingPairs>
  <TitlesOfParts>
    <vt:vector size="43" baseType="lpstr">
      <vt:lpstr>Cover Sheet</vt:lpstr>
      <vt:lpstr>Plot (1)</vt:lpstr>
      <vt:lpstr>Plot (2)</vt:lpstr>
      <vt:lpstr>Plot (3)</vt:lpstr>
      <vt:lpstr>Plot (4)</vt:lpstr>
      <vt:lpstr>Plot (5)</vt:lpstr>
      <vt:lpstr>Plot (6)</vt:lpstr>
      <vt:lpstr>Plot (7)</vt:lpstr>
      <vt:lpstr>Plot (8)</vt:lpstr>
      <vt:lpstr>Plot (9)</vt:lpstr>
      <vt:lpstr>Plot (10)</vt:lpstr>
      <vt:lpstr>SDM Polygon Summary</vt:lpstr>
      <vt:lpstr>Forest Health Agents</vt:lpstr>
      <vt:lpstr>Density &amp; Site Index</vt:lpstr>
      <vt:lpstr>Inventory Label</vt:lpstr>
      <vt:lpstr>LCL Calculator</vt:lpstr>
      <vt:lpstr>BA and Volume Calculator</vt:lpstr>
      <vt:lpstr>Validation Lists</vt:lpstr>
      <vt:lpstr>BEC</vt:lpstr>
      <vt:lpstr>Day</vt:lpstr>
      <vt:lpstr>District</vt:lpstr>
      <vt:lpstr>FHFCode</vt:lpstr>
      <vt:lpstr>MapSheet</vt:lpstr>
      <vt:lpstr>MITD</vt:lpstr>
      <vt:lpstr>Month</vt:lpstr>
      <vt:lpstr>'Cover Sheet'!Print_Area</vt:lpstr>
      <vt:lpstr>'Plot (1)'!Print_Area</vt:lpstr>
      <vt:lpstr>'Plot (10)'!Print_Area</vt:lpstr>
      <vt:lpstr>'Plot (2)'!Print_Area</vt:lpstr>
      <vt:lpstr>'Plot (3)'!Print_Area</vt:lpstr>
      <vt:lpstr>'Plot (4)'!Print_Area</vt:lpstr>
      <vt:lpstr>'Plot (5)'!Print_Area</vt:lpstr>
      <vt:lpstr>'Plot (6)'!Print_Area</vt:lpstr>
      <vt:lpstr>'Plot (7)'!Print_Area</vt:lpstr>
      <vt:lpstr>'Plot (8)'!Print_Area</vt:lpstr>
      <vt:lpstr>'Plot (9)'!Print_Area</vt:lpstr>
      <vt:lpstr>SilvTrmts</vt:lpstr>
      <vt:lpstr>TreeSpecies</vt:lpstr>
      <vt:lpstr>Trmts</vt:lpstr>
      <vt:lpstr>TSA</vt:lpstr>
      <vt:lpstr>UTM</vt:lpstr>
      <vt:lpstr>Year</vt:lpstr>
      <vt:lpstr>Year1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dsvalk</dc:creator>
  <cp:lastModifiedBy>szeglen</cp:lastModifiedBy>
  <cp:lastPrinted>2014-03-20T21:45:49Z</cp:lastPrinted>
  <dcterms:created xsi:type="dcterms:W3CDTF">2009-07-07T21:09:26Z</dcterms:created>
  <dcterms:modified xsi:type="dcterms:W3CDTF">2014-03-20T21:47:09Z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08bd0d98-a394-4041-86e5-82e2f14e4485</vt:lpwstr>
  </property>
  <property fmtid="{D5CDD505-2E9C-101B-9397-08002B2CF9AE}" pid="3" name="ContentTypeId">
    <vt:lpwstr>0x0101001D49DCE0793211418766F35B525A937F</vt:lpwstr>
  </property>
</Properties>
</file>